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bcote\Desktop\Data Pile\"/>
    </mc:Choice>
  </mc:AlternateContent>
  <xr:revisionPtr revIDLastSave="0" documentId="13_ncr:1_{0FC786FA-6E12-414B-BE23-291663E79948}" xr6:coauthVersionLast="47" xr6:coauthVersionMax="47" xr10:uidLastSave="{00000000-0000-0000-0000-000000000000}"/>
  <bookViews>
    <workbookView xWindow="1980" yWindow="0" windowWidth="24270" windowHeight="14985" xr2:uid="{00000000-000D-0000-FFFF-FFFF00000000}"/>
  </bookViews>
  <sheets>
    <sheet name="Notes" sheetId="8" r:id="rId1"/>
    <sheet name="People" sheetId="1" r:id="rId2"/>
    <sheet name="Taxes" sheetId="2" r:id="rId3"/>
    <sheet name="County Profile" sheetId="9" r:id="rId4"/>
    <sheet name="Caseloads" sheetId="3" r:id="rId5"/>
    <sheet name="Revenue (2020-21)" sheetId="4" r:id="rId6"/>
    <sheet name="Expenditures (2020-21)" sheetId="7" r:id="rId7"/>
    <sheet name="County &amp; Government" sheetId="6"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3" l="1"/>
  <c r="E58" i="3"/>
  <c r="E57" i="3"/>
  <c r="E56" i="3"/>
  <c r="E55" i="3"/>
  <c r="E54" i="3"/>
  <c r="E48" i="3"/>
  <c r="E49" i="3"/>
  <c r="E50" i="3"/>
  <c r="E51" i="3"/>
  <c r="E52" i="3"/>
  <c r="E53"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2" i="3"/>
  <c r="P7" i="1"/>
  <c r="O7" i="1"/>
  <c r="N7" i="1"/>
  <c r="M7" i="1"/>
  <c r="M12" i="1"/>
  <c r="M11" i="1"/>
</calcChain>
</file>

<file path=xl/sharedStrings.xml><?xml version="1.0" encoding="utf-8"?>
<sst xmlns="http://schemas.openxmlformats.org/spreadsheetml/2006/main" count="861" uniqueCount="243">
  <si>
    <t>County</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</si>
  <si>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</si>
  <si>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</si>
  <si>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</si>
  <si>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</si>
  <si>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</si>
  <si>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</si>
  <si>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</si>
  <si>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</si>
  <si>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</si>
  <si>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</si>
  <si>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</si>
  <si>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</si>
  <si>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</si>
  <si>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</si>
  <si>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</si>
  <si>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</si>
  <si>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</si>
  <si>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</si>
  <si>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</si>
  <si>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</si>
  <si>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</si>
  <si>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</si>
  <si>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</si>
  <si>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</si>
  <si>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</si>
  <si>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</si>
  <si>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</si>
  <si>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</si>
  <si>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</si>
  <si>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</si>
  <si>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</si>
  <si>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</si>
  <si>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</si>
  <si>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</si>
  <si>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</si>
  <si>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</si>
  <si>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</si>
  <si>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</si>
  <si>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</si>
  <si>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</si>
  <si>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</si>
  <si>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</si>
  <si>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</si>
  <si>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</si>
  <si>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</si>
  <si>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</si>
  <si>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</si>
  <si>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</si>
  <si>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</si>
  <si>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</si>
  <si>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</si>
  <si>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</si>
  <si>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</si>
  <si>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</si>
  <si>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</si>
  <si>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</si>
  <si>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</si>
  <si>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</si>
  <si>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Charter</t>
  </si>
  <si>
    <t>General Law</t>
  </si>
  <si>
    <t>Charter Year</t>
  </si>
  <si>
    <t>-</t>
  </si>
  <si>
    <t>Caucus</t>
  </si>
  <si>
    <t>Urban</t>
  </si>
  <si>
    <t>Rural</t>
  </si>
  <si>
    <t>Suburban</t>
  </si>
  <si>
    <t>Oakland</t>
  </si>
  <si>
    <t>Markleeville</t>
  </si>
  <si>
    <t>Jackson</t>
  </si>
  <si>
    <t>Oroville</t>
  </si>
  <si>
    <t>San Andreas</t>
  </si>
  <si>
    <t>Martinez</t>
  </si>
  <si>
    <t>Crescent City</t>
  </si>
  <si>
    <t>Placerville</t>
  </si>
  <si>
    <t>Willows</t>
  </si>
  <si>
    <t>Eureka</t>
  </si>
  <si>
    <t>El Centro</t>
  </si>
  <si>
    <t>Independence</t>
  </si>
  <si>
    <t>Bakersfield</t>
  </si>
  <si>
    <t>Hanford</t>
  </si>
  <si>
    <t>Lakeport</t>
  </si>
  <si>
    <t>Susanville</t>
  </si>
  <si>
    <t>San Rafael</t>
  </si>
  <si>
    <t>Ukiah</t>
  </si>
  <si>
    <t>Alturas</t>
  </si>
  <si>
    <t>Bridgeport</t>
  </si>
  <si>
    <t>Salinas</t>
  </si>
  <si>
    <t>Nevada City</t>
  </si>
  <si>
    <t>Santa Ana</t>
  </si>
  <si>
    <t>Auburn</t>
  </si>
  <si>
    <t>Quincy</t>
  </si>
  <si>
    <t>Hollister</t>
  </si>
  <si>
    <t>Stockton</t>
  </si>
  <si>
    <t>Redwood City</t>
  </si>
  <si>
    <t>San Jose</t>
  </si>
  <si>
    <t>Redding</t>
  </si>
  <si>
    <t>Downieville</t>
  </si>
  <si>
    <t>Yreka</t>
  </si>
  <si>
    <t>Fairfield</t>
  </si>
  <si>
    <t>Santa Rosa</t>
  </si>
  <si>
    <t>Modesto</t>
  </si>
  <si>
    <t>Yuba City</t>
  </si>
  <si>
    <t>Red Bluff</t>
  </si>
  <si>
    <t>Weaverville</t>
  </si>
  <si>
    <t>Visalia</t>
  </si>
  <si>
    <t>Sonora</t>
  </si>
  <si>
    <t>Woodland</t>
  </si>
  <si>
    <t>Marysville</t>
  </si>
  <si>
    <t>County Seat</t>
  </si>
  <si>
    <t>Licenses, Permits, Franchises</t>
  </si>
  <si>
    <t>Fines, Forfeitures, Penalties</t>
  </si>
  <si>
    <t>Other Gov't and In Lieu</t>
  </si>
  <si>
    <t>Charges for Services</t>
  </si>
  <si>
    <t>Transient Occupancy Tax</t>
  </si>
  <si>
    <t>General Gov't (Legislative, Admin, Finance, HR, etc.)</t>
  </si>
  <si>
    <t>Health, Mental Health, Substance Abuse</t>
  </si>
  <si>
    <t>Public Assistance</t>
  </si>
  <si>
    <t>Debt - Principal &amp; Interest</t>
  </si>
  <si>
    <t>Libraries, Education, Recreation, Culture</t>
  </si>
  <si>
    <t>Miscellaneous, Interest, Rent, Bond &amp; Asset Sales, Benefit Assessments</t>
  </si>
  <si>
    <t>Roads, Facilities, and Sanitation</t>
  </si>
  <si>
    <t>Square Miles</t>
  </si>
  <si>
    <t>Transportation Taxes</t>
  </si>
  <si>
    <t>Wherever possible, the column headers are clickable links to the data source.</t>
  </si>
  <si>
    <t>Table of Contents</t>
  </si>
  <si>
    <t>People</t>
  </si>
  <si>
    <t>Taxes</t>
  </si>
  <si>
    <t>County Profile</t>
  </si>
  <si>
    <t>Caseloads</t>
  </si>
  <si>
    <t>County &amp; Government</t>
  </si>
  <si>
    <t>All Other Revenue from Taxes</t>
  </si>
  <si>
    <t>Local Sales Tax</t>
  </si>
  <si>
    <t>Property Taxes</t>
  </si>
  <si>
    <t>State</t>
  </si>
  <si>
    <t>Federal</t>
  </si>
  <si>
    <t>The data in this document is derived from other sources. While we hope you find the information interesting and useful, if you're going to use it for critical projects or in situations that could create liability, you should visit the original source of the data and make sure you understand what it's measuring and its limitations.</t>
  </si>
  <si>
    <t>California County DataPile</t>
  </si>
  <si>
    <t>Local Sales and In-Lieu Tax</t>
  </si>
  <si>
    <t>Health, Mental Health, Substance Abuse, Public Health</t>
  </si>
  <si>
    <t>*SF numbers for this tab are from 2016-17 due to data availability.</t>
  </si>
  <si>
    <t>GDP Change from Previous Year</t>
  </si>
  <si>
    <t>GDP Growth from Previous Year</t>
  </si>
  <si>
    <t>Population (January 2023)</t>
  </si>
  <si>
    <t>Population in Group Quarters (January 2023)</t>
  </si>
  <si>
    <t>Population: Unincorporated (January 2023)</t>
  </si>
  <si>
    <t>Population: Unincorporated, Group Quarters (January 2023)</t>
  </si>
  <si>
    <t>Race/Ethnicity: American Indian (2023)</t>
  </si>
  <si>
    <t>Race/Ethnicity: Asian (2023)</t>
  </si>
  <si>
    <t>Race/Ethnicity: Black (2023)</t>
  </si>
  <si>
    <t>Race/Ethnicity: Hispanic (2023)</t>
  </si>
  <si>
    <t>Race/Ethnicity: Multi-Racial/Ethnic (2023)</t>
  </si>
  <si>
    <t>Race/Ethnicity: Hawaiian/ Pacific Island (2023)</t>
  </si>
  <si>
    <t>Race/Ethnicity: White (2023)</t>
  </si>
  <si>
    <t>Age: 0-5 (2023)</t>
  </si>
  <si>
    <t>Age: 6-17 (2023)</t>
  </si>
  <si>
    <t>Age: 18-64 (2023)</t>
  </si>
  <si>
    <t>Age: 65+ (2023)</t>
  </si>
  <si>
    <t>Eligible Voters (February 2023)</t>
  </si>
  <si>
    <t>Registered Voters: No Party (February 2023)</t>
  </si>
  <si>
    <t>Registered Voters: Democrat (February 2023)</t>
  </si>
  <si>
    <t>Registered Voters: Republican (February 2023)</t>
  </si>
  <si>
    <t>Registered Voters: Other Party (February 2023)</t>
  </si>
  <si>
    <t>Registered Voters: No Party Preference (February 2023)</t>
  </si>
  <si>
    <t>Labor Force (9-2023)</t>
  </si>
  <si>
    <t>Labor Force: Employed (9-2023)</t>
  </si>
  <si>
    <t>Labor Force: Unemployed (9-2023)</t>
  </si>
  <si>
    <t>Labor Force: Unemployment Rate (9-2023)</t>
  </si>
  <si>
    <t>Poverty: All Ages (2021)</t>
  </si>
  <si>
    <t>Poverty: All Ages Percent (2021)</t>
  </si>
  <si>
    <t>Poverty: Under 18 (2021)</t>
  </si>
  <si>
    <t>Poverty: Under 18 Percent (2021)</t>
  </si>
  <si>
    <t>Median Household Income (2021)</t>
  </si>
  <si>
    <t>Race/Ethnicity: Native Hawaiian (2023)</t>
  </si>
  <si>
    <t>Labor Force: Employed (September 2023)</t>
  </si>
  <si>
    <t>Labor Force: Unemployed (September 2023)</t>
  </si>
  <si>
    <t>Labor Force: Unemployment Rate (September 2023)</t>
  </si>
  <si>
    <t>Net Taxable Assessed Value (2022-23)</t>
  </si>
  <si>
    <t>Property Tax Share: County (2021-22)</t>
  </si>
  <si>
    <t>Property Tax Share: City (2021-22)</t>
  </si>
  <si>
    <t>Property Tax Share: Schools (2021-22)</t>
  </si>
  <si>
    <t>Property Tax Share: Other Districts (2021-22)</t>
  </si>
  <si>
    <t>Taxable Sales, Total (2022)</t>
  </si>
  <si>
    <t>Sales Tax: Permits in Unincorporated Area (2022)</t>
  </si>
  <si>
    <t>Sales Tax: Total Permits (2022)</t>
  </si>
  <si>
    <t>County Sales Tax Rates (2023)</t>
  </si>
  <si>
    <t>Net Assessed Value (2022-23)</t>
  </si>
  <si>
    <t>Sales Tax: Permits (2022)</t>
  </si>
  <si>
    <t>Taxable Sales (2022)</t>
  </si>
  <si>
    <t>Gross Domestic Product (2021)</t>
  </si>
  <si>
    <t>Residential Building Permits: Single-Unit - Number (2022)</t>
  </si>
  <si>
    <t>Residential Building Permits: Single Unit - Value (2022)</t>
  </si>
  <si>
    <t>Residential Building Permits: Multi-Unit - # of Units (2022)</t>
  </si>
  <si>
    <t>Residential Building Permits: Multi-Unit - Value (2022)</t>
  </si>
  <si>
    <t>Housing Units: Total Housing (January 2023)</t>
  </si>
  <si>
    <t>Residential Building Permits: Single-Unit - Units (2022)</t>
  </si>
  <si>
    <t xml:space="preserve">Residential Building Permits: Single Unit - Value (2022) </t>
  </si>
  <si>
    <t>Residential Building Permits: Multi-Unit - Units (2022)</t>
  </si>
  <si>
    <t>Total Maintained Public Road Miles (2021)</t>
  </si>
  <si>
    <t>County Maintained Road Miles (2021)</t>
  </si>
  <si>
    <t>Daily Vehicle Miles Traveled - Total (2021)</t>
  </si>
  <si>
    <t>Daily Vehicle Miles Traveled - County Roads (2021)</t>
  </si>
  <si>
    <t>Registered Autos (2022)</t>
  </si>
  <si>
    <t>Registered Trucks (2022)</t>
  </si>
  <si>
    <t>Registered Trailers (2022)</t>
  </si>
  <si>
    <t>Registered Motorcycles (2022)</t>
  </si>
  <si>
    <t>Violent Crimes (2022)</t>
  </si>
  <si>
    <t>Property Crimes (2022)</t>
  </si>
  <si>
    <t>Farms (August 2023)</t>
  </si>
  <si>
    <t>Ag: Planted Acres (August 2023)</t>
  </si>
  <si>
    <t>Ag: Volunteer Acres (August 2023)</t>
  </si>
  <si>
    <t>Ag: Failed Acres (August 2023)</t>
  </si>
  <si>
    <t>Ag: Prevented Acres (August 2023)</t>
  </si>
  <si>
    <t>Ag: Not Planted Acres (August 2023)</t>
  </si>
  <si>
    <t>County Jail  ADP (2022)</t>
  </si>
  <si>
    <t>Total Wages (2022)</t>
  </si>
  <si>
    <t>Total Employees (2022)</t>
  </si>
  <si>
    <t>Total Retirement and Health Costs (2022)</t>
  </si>
  <si>
    <t>Expenditures (2020-21 Fiscal Year)</t>
  </si>
  <si>
    <t>Revenue (2020-21 Fiscal Year)</t>
  </si>
  <si>
    <t>APS: Cases Closed (2021-22)</t>
  </si>
  <si>
    <t>APS: Reports Received (2021-22)</t>
  </si>
  <si>
    <t>APS: Cases Closed (Federal Fiscal Year 2021-22)</t>
  </si>
  <si>
    <t>APS: Reports Received (Federal Fiscal Year 2021-22)</t>
  </si>
  <si>
    <t>CalFresh: Cases (June 2023)</t>
  </si>
  <si>
    <t>*</t>
  </si>
  <si>
    <t>CalFresh: Applications Received (June 2023)</t>
  </si>
  <si>
    <t>General Relief: Cases (January 2023)</t>
  </si>
  <si>
    <t>General Relief: People (January 2023)</t>
  </si>
  <si>
    <t>General Relief: Amount (January 2023)</t>
  </si>
  <si>
    <t>Medi-Cal Certified Dual Eligible (February 2022)</t>
  </si>
  <si>
    <t>Medi-Cal Certified Non-Dual Eligible (February 2022)</t>
  </si>
  <si>
    <t>Taxable Sales in Unincorporated Area (2022)</t>
  </si>
  <si>
    <t>Transient Occupancy Tax Rate (2020-21)</t>
  </si>
  <si>
    <t>Protection (Sheriff, Jail, Inspection, etc.)</t>
  </si>
  <si>
    <t>Miscellaneous, Benefit Assessments, &amp; Use of Money and Property</t>
  </si>
  <si>
    <t>The Revenue and Expenditures tabs contain data reported by counties to the State Controller. However, San Francisco reports as a city making comparisons difficult and is omitted.</t>
  </si>
  <si>
    <t>Prison Admissions (2022)</t>
  </si>
  <si>
    <t>Releases to Parole (2022)</t>
  </si>
  <si>
    <t>Releases to PRCS (2022)</t>
  </si>
  <si>
    <t>Last Updated: November 27, 2023</t>
  </si>
  <si>
    <t>Releases to Parole by County (2022)</t>
  </si>
  <si>
    <t>Releases to Post-Release Community Supervision by County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</si>
</sst>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0.0%"/>
    <numFmt numFmtId="167" formatCode="_(&quot;$&quot;* #,##0_);_(&quot;$&quot;* \(#,##0\);_(&quot;$&quot;* &quot;-&quot;??_);_(@_)"/>
    <numFmt numFmtId="168" formatCode="mm/dd/yy;@"/>
    <numFmt numFmtId="169" formatCode="&quot;$&quot;#,##0"/>
    <numFmt numFmtId="170" formatCode="mmm\ yyyy"/>
    <numFmt numFmtId="171" formatCode="mmmm\ d\,\ yyyy"/>
    <numFmt numFmtId="172" formatCode="[$-10409]#,##0;\-#,##0"/>
  </numFmts>
  <fonts count="53">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color indexed="8"/>
      <name val="Arial"/>
      <family val="2"/>
    </font>
    <font>
      <sz val="10"/>
      <name val="MS Sans Serif"/>
      <family val="2"/>
    </font>
    <font>
      <sz val="10"/>
      <name val="Arial"/>
      <family val="2"/>
    </font>
    <font>
      <u/>
      <sz val="7.5"/>
      <color indexed="12"/>
      <name val="Arial"/>
      <family val="2"/>
    </font>
    <font>
      <sz val="11"/>
      <color rgb="FF9C0006"/>
      <name val="Arial"/>
      <family val="2"/>
    </font>
    <font>
      <sz val="11"/>
      <color rgb="FF006100"/>
      <name val="Arial"/>
      <family val="2"/>
    </font>
    <font>
      <u/>
      <sz val="10"/>
      <color theme="10"/>
      <name val="Arial"/>
      <family val="2"/>
    </font>
    <font>
      <sz val="11"/>
      <color rgb="FF9C6500"/>
      <name val="Arial"/>
      <family val="2"/>
    </font>
    <font>
      <sz val="11"/>
      <color theme="1"/>
      <name val="Arial"/>
      <family val="2"/>
    </font>
    <font>
      <b/>
      <sz val="10"/>
      <color theme="10"/>
      <name val="Arial"/>
      <family val="2"/>
    </font>
    <font>
      <b/>
      <sz val="10"/>
      <name val="Arial"/>
      <family val="2"/>
    </font>
    <font>
      <b/>
      <sz val="14"/>
      <color theme="1"/>
      <name val="Calibri"/>
      <family val="2"/>
      <scheme val="minor"/>
    </font>
    <font>
      <b/>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Univers"/>
      <family val="2"/>
    </font>
    <font>
      <sz val="10"/>
      <name val="Courier"/>
      <family val="3"/>
    </font>
    <font>
      <sz val="10"/>
      <name val="Geneva"/>
    </font>
    <font>
      <sz val="10"/>
      <name val="Helv"/>
    </font>
    <font>
      <sz val="7"/>
      <color indexed="12"/>
      <name val="Arial"/>
      <family val="2"/>
    </font>
    <font>
      <u/>
      <sz val="10"/>
      <color indexed="12"/>
      <name val="Arial"/>
      <family val="2"/>
    </font>
    <font>
      <u/>
      <sz val="10"/>
      <color indexed="12"/>
      <name val="Courier"/>
      <family val="3"/>
    </font>
    <font>
      <u/>
      <sz val="10"/>
      <color indexed="12"/>
      <name val="Geneva"/>
    </font>
    <font>
      <u/>
      <sz val="10"/>
      <color indexed="12"/>
      <name val="Helv"/>
    </font>
    <font>
      <u/>
      <sz val="10"/>
      <color indexed="12"/>
      <name val="Univers"/>
      <family val="2"/>
    </font>
    <font>
      <u/>
      <sz val="9"/>
      <color indexed="12"/>
      <name val="Univers"/>
      <family val="2"/>
    </font>
    <font>
      <sz val="10"/>
      <name val="Univers"/>
      <family val="2"/>
    </font>
    <font>
      <sz val="9"/>
      <name val="Univers"/>
      <family val="2"/>
    </font>
    <font>
      <sz val="12"/>
      <color theme="1"/>
      <name val="Arial"/>
      <family val="2"/>
    </font>
    <font>
      <u/>
      <sz val="10"/>
      <color theme="10"/>
      <name val="Courier"/>
      <family val="3"/>
    </font>
    <font>
      <sz val="9"/>
      <color theme="1"/>
      <name val="Calibri"/>
      <family val="2"/>
      <scheme val="minor"/>
    </font>
    <font>
      <sz val="11"/>
      <name val="Calibri"/>
      <family val="2"/>
    </font>
    <font>
      <u/>
      <sz val="11"/>
      <color theme="10"/>
      <name val="Arial"/>
      <family val="2"/>
    </font>
    <font>
      <b/>
      <sz val="18"/>
      <color theme="3"/>
      <name val="Cambria"/>
      <family val="2"/>
      <scheme val="major"/>
    </font>
    <font>
      <sz val="11"/>
      <color rgb="FF000000"/>
      <name val="Calibri"/>
      <family val="2"/>
      <scheme val="minor"/>
    </font>
    <font>
      <b/>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rgb="FFD3D3D3"/>
      </left>
      <right style="thin">
        <color rgb="FFD3D3D3"/>
      </right>
      <top style="thin">
        <color rgb="FFD3D3D3"/>
      </top>
      <bottom style="thin">
        <color rgb="FFD3D3D3"/>
      </bottom>
      <diagonal/>
    </border>
    <border>
      <left/>
      <right/>
      <top style="thin">
        <color auto="1"/>
      </top>
      <bottom/>
      <diagonal/>
    </border>
  </borders>
  <cellStyleXfs count="391">
    <xf numFmtId="0" fontId="0" fillId="0" borderId="0"/>
    <xf numFmtId="0" fontId="3" fillId="0" borderId="0"/>
    <xf numFmtId="0" fontId="8" fillId="3" borderId="0" applyNumberFormat="0" applyBorder="0" applyAlignment="0" applyProtection="0"/>
    <xf numFmtId="0" fontId="9" fillId="2" borderId="0" applyNumberFormat="0" applyBorder="0" applyAlignment="0" applyProtection="0"/>
    <xf numFmtId="0" fontId="10" fillId="0" borderId="0" applyNumberFormat="0" applyFill="0" applyBorder="0" applyAlignment="0" applyProtection="0"/>
    <xf numFmtId="0" fontId="7" fillId="0" borderId="0" applyNumberFormat="0" applyFill="0" applyBorder="0" applyAlignment="0" applyProtection="0">
      <alignment vertical="top"/>
      <protection locked="0"/>
    </xf>
    <xf numFmtId="0" fontId="11" fillId="4" borderId="0" applyNumberFormat="0" applyBorder="0" applyAlignment="0" applyProtection="0"/>
    <xf numFmtId="0" fontId="12" fillId="0" borderId="0"/>
    <xf numFmtId="0" fontId="5" fillId="0" borderId="0"/>
    <xf numFmtId="0" fontId="6" fillId="0" borderId="0"/>
    <xf numFmtId="0" fontId="12" fillId="0" borderId="0"/>
    <xf numFmtId="0" fontId="4" fillId="0" borderId="0"/>
    <xf numFmtId="0" fontId="4" fillId="0" borderId="0"/>
    <xf numFmtId="0" fontId="12" fillId="0" borderId="0"/>
    <xf numFmtId="0" fontId="1" fillId="0" borderId="0"/>
    <xf numFmtId="0" fontId="3" fillId="0" borderId="0"/>
    <xf numFmtId="0" fontId="1" fillId="0" borderId="0"/>
    <xf numFmtId="9"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21" fillId="3" borderId="0" applyNumberFormat="0" applyBorder="0" applyAlignment="0" applyProtection="0"/>
    <xf numFmtId="0" fontId="25" fillId="6" borderId="5" applyNumberFormat="0" applyAlignment="0" applyProtection="0"/>
    <xf numFmtId="0" fontId="27" fillId="7" borderId="8" applyNumberFormat="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2"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0" fontId="29" fillId="0" borderId="0" applyNumberFormat="0" applyFill="0" applyBorder="0" applyAlignment="0" applyProtection="0"/>
    <xf numFmtId="37" fontId="36" fillId="0" borderId="11">
      <alignment horizontal="left"/>
      <protection locked="0"/>
    </xf>
    <xf numFmtId="0" fontId="20" fillId="2" borderId="0" applyNumberFormat="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5" borderId="5" applyNumberFormat="0" applyAlignment="0" applyProtection="0"/>
    <xf numFmtId="0" fontId="26" fillId="0" borderId="7" applyNumberFormat="0" applyFill="0" applyAlignment="0" applyProtection="0"/>
    <xf numFmtId="0" fontId="22" fillId="4" borderId="0" applyNumberFormat="0" applyBorder="0" applyAlignment="0" applyProtection="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37" fontId="33" fillId="0" borderId="0"/>
    <xf numFmtId="0" fontId="1" fillId="0" borderId="0"/>
    <xf numFmtId="0" fontId="6" fillId="0" borderId="0"/>
    <xf numFmtId="0" fontId="1" fillId="0" borderId="0"/>
    <xf numFmtId="37"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6" fillId="0" borderId="0"/>
    <xf numFmtId="0" fontId="32" fillId="0" borderId="0"/>
    <xf numFmtId="0" fontId="6" fillId="0" borderId="0"/>
    <xf numFmtId="0" fontId="6" fillId="0" borderId="0"/>
    <xf numFmtId="0" fontId="6" fillId="0" borderId="0"/>
    <xf numFmtId="0" fontId="6" fillId="0" borderId="0"/>
    <xf numFmtId="37"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35" fillId="0" borderId="0"/>
    <xf numFmtId="0" fontId="34" fillId="0" borderId="0"/>
    <xf numFmtId="0" fontId="35" fillId="0" borderId="0"/>
    <xf numFmtId="0" fontId="6" fillId="0" borderId="0"/>
    <xf numFmtId="0" fontId="6" fillId="0" borderId="0"/>
    <xf numFmtId="0" fontId="32" fillId="0" borderId="0"/>
    <xf numFmtId="0" fontId="6" fillId="0" borderId="0"/>
    <xf numFmtId="0" fontId="6" fillId="0" borderId="0"/>
    <xf numFmtId="0" fontId="32" fillId="0" borderId="0"/>
    <xf numFmtId="0" fontId="35" fillId="0" borderId="0"/>
    <xf numFmtId="37"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3" fillId="0" borderId="0" applyProtection="0"/>
    <xf numFmtId="0" fontId="6" fillId="0" borderId="0"/>
    <xf numFmtId="0" fontId="6" fillId="0" borderId="0"/>
    <xf numFmtId="168" fontId="4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3" fillId="0" borderId="0"/>
    <xf numFmtId="0" fontId="6" fillId="0" borderId="0"/>
    <xf numFmtId="168"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33" fillId="0" borderId="0"/>
    <xf numFmtId="171"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3" fillId="0" borderId="0"/>
    <xf numFmtId="0" fontId="1" fillId="0" borderId="0"/>
    <xf numFmtId="0" fontId="1"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33" fillId="0" borderId="0"/>
    <xf numFmtId="37" fontId="33" fillId="0" borderId="0"/>
    <xf numFmtId="0" fontId="1" fillId="0" borderId="0"/>
    <xf numFmtId="37" fontId="33" fillId="0" borderId="0"/>
    <xf numFmtId="0" fontId="6" fillId="0" borderId="0"/>
    <xf numFmtId="0" fontId="6" fillId="0" borderId="0"/>
    <xf numFmtId="0" fontId="6" fillId="0" borderId="0"/>
    <xf numFmtId="0" fontId="6" fillId="0" borderId="0"/>
    <xf numFmtId="0" fontId="6" fillId="0" borderId="0"/>
    <xf numFmtId="0" fontId="45"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8" borderId="9" applyNumberFormat="0" applyFont="0" applyAlignment="0" applyProtection="0"/>
    <xf numFmtId="0" fontId="45" fillId="8" borderId="9" applyNumberFormat="0" applyFont="0" applyAlignment="0" applyProtection="0"/>
    <xf numFmtId="0" fontId="45"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24" fillId="6" borderId="6" applyNumberFormat="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 fillId="0" borderId="10" applyNumberFormat="0" applyFill="0" applyAlignment="0" applyProtection="0"/>
    <xf numFmtId="0" fontId="28" fillId="0" borderId="0" applyNumberFormat="0" applyFill="0" applyBorder="0" applyAlignment="0" applyProtection="0"/>
    <xf numFmtId="0" fontId="48" fillId="0" borderId="0"/>
    <xf numFmtId="0" fontId="48" fillId="0" borderId="0"/>
    <xf numFmtId="0" fontId="12" fillId="0" borderId="0"/>
    <xf numFmtId="0" fontId="49" fillId="0" borderId="0" applyNumberFormat="0" applyFill="0" applyBorder="0" applyAlignment="0" applyProtection="0">
      <alignment vertical="top"/>
      <protection locked="0"/>
    </xf>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3" fillId="5" borderId="5" applyNumberFormat="0" applyAlignment="0" applyProtection="0"/>
    <xf numFmtId="0" fontId="24" fillId="6" borderId="6" applyNumberFormat="0" applyAlignment="0" applyProtection="0"/>
    <xf numFmtId="0" fontId="25" fillId="6" borderId="5" applyNumberFormat="0" applyAlignment="0" applyProtection="0"/>
    <xf numFmtId="0" fontId="26" fillId="0" borderId="7" applyNumberFormat="0" applyFill="0" applyAlignment="0" applyProtection="0"/>
    <xf numFmtId="0" fontId="27" fillId="7" borderId="8" applyNumberFormat="0" applyAlignment="0" applyProtection="0"/>
    <xf numFmtId="0" fontId="28" fillId="0" borderId="0" applyNumberFormat="0" applyFill="0" applyBorder="0" applyAlignment="0" applyProtection="0"/>
    <xf numFmtId="0" fontId="1" fillId="8" borderId="9" applyNumberFormat="0" applyFont="0" applyAlignment="0" applyProtection="0"/>
    <xf numFmtId="0" fontId="29" fillId="0" borderId="0" applyNumberFormat="0" applyFill="0" applyBorder="0" applyAlignment="0" applyProtection="0"/>
    <xf numFmtId="0" fontId="2" fillId="0" borderId="10"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0" fillId="0" borderId="0" applyNumberFormat="0" applyFill="0" applyBorder="0" applyAlignment="0" applyProtection="0"/>
    <xf numFmtId="0" fontId="12" fillId="0" borderId="0"/>
  </cellStyleXfs>
  <cellXfs count="57">
    <xf numFmtId="0" fontId="0" fillId="0" borderId="0" xfId="0"/>
    <xf numFmtId="0" fontId="2" fillId="0" borderId="1" xfId="0" applyFont="1" applyBorder="1" applyAlignment="1">
      <alignment horizontal="center" vertical="center" wrapText="1"/>
    </xf>
    <xf numFmtId="167" fontId="0" fillId="0" borderId="0" xfId="0" applyNumberFormat="1"/>
    <xf numFmtId="0" fontId="0" fillId="0" borderId="0" xfId="0" applyAlignment="1">
      <alignment horizontal="left"/>
    </xf>
    <xf numFmtId="0" fontId="0" fillId="0" borderId="0" xfId="0" applyAlignment="1">
      <alignment wrapText="1"/>
    </xf>
    <xf numFmtId="0" fontId="2" fillId="0" borderId="0" xfId="0" applyFont="1"/>
    <xf numFmtId="0" fontId="2" fillId="0" borderId="0" xfId="0" applyFont="1" applyAlignment="1">
      <alignment horizontal="center" vertical="center" wrapText="1"/>
    </xf>
    <xf numFmtId="0" fontId="13" fillId="0" borderId="0" xfId="4" applyFont="1" applyBorder="1" applyAlignment="1">
      <alignment horizontal="center" vertical="center" wrapText="1"/>
    </xf>
    <xf numFmtId="0" fontId="14" fillId="0" borderId="0" xfId="4" applyFont="1" applyBorder="1" applyAlignment="1">
      <alignment horizontal="center" vertical="center" wrapText="1"/>
    </xf>
    <xf numFmtId="3" fontId="0" fillId="0" borderId="0" xfId="0" applyNumberFormat="1"/>
    <xf numFmtId="0" fontId="13" fillId="0" borderId="1" xfId="4" applyFont="1" applyFill="1" applyBorder="1" applyAlignment="1">
      <alignment horizontal="center" vertical="center" wrapText="1"/>
    </xf>
    <xf numFmtId="164" fontId="0" fillId="0" borderId="0" xfId="18" applyNumberFormat="1" applyFont="1" applyFill="1"/>
    <xf numFmtId="164" fontId="0" fillId="0" borderId="0" xfId="0" applyNumberFormat="1"/>
    <xf numFmtId="0" fontId="0" fillId="0" borderId="0" xfId="0" applyAlignment="1">
      <alignment horizontal="right"/>
    </xf>
    <xf numFmtId="164" fontId="0" fillId="0" borderId="0" xfId="18" applyNumberFormat="1" applyFont="1" applyFill="1" applyBorder="1"/>
    <xf numFmtId="37" fontId="0" fillId="0" borderId="0" xfId="0" applyNumberFormat="1"/>
    <xf numFmtId="167" fontId="0" fillId="0" borderId="0" xfId="19" applyNumberFormat="1" applyFont="1" applyFill="1"/>
    <xf numFmtId="165" fontId="0" fillId="0" borderId="0" xfId="0" applyNumberFormat="1"/>
    <xf numFmtId="166" fontId="0" fillId="0" borderId="0" xfId="20" applyNumberFormat="1" applyFont="1" applyFill="1"/>
    <xf numFmtId="166" fontId="0" fillId="0" borderId="0" xfId="0" applyNumberFormat="1"/>
    <xf numFmtId="0" fontId="13" fillId="0" borderId="0" xfId="4" applyFont="1" applyFill="1" applyAlignment="1">
      <alignment horizontal="center" vertical="center" wrapText="1"/>
    </xf>
    <xf numFmtId="6" fontId="0" fillId="0" borderId="0" xfId="0" applyNumberFormat="1"/>
    <xf numFmtId="0" fontId="47" fillId="0" borderId="0" xfId="0" applyFont="1"/>
    <xf numFmtId="164" fontId="13" fillId="0" borderId="1" xfId="4" applyNumberFormat="1" applyFont="1" applyFill="1" applyBorder="1" applyAlignment="1">
      <alignment horizontal="center" vertical="center" wrapText="1"/>
    </xf>
    <xf numFmtId="167" fontId="13" fillId="0" borderId="1" xfId="19" applyNumberFormat="1" applyFont="1" applyFill="1" applyBorder="1" applyAlignment="1">
      <alignment horizontal="center" vertical="center" wrapText="1"/>
    </xf>
    <xf numFmtId="43" fontId="0" fillId="0" borderId="0" xfId="18" applyFont="1" applyFill="1"/>
    <xf numFmtId="43" fontId="0" fillId="0" borderId="0" xfId="0" applyNumberFormat="1"/>
    <xf numFmtId="0" fontId="13" fillId="0" borderId="0" xfId="4" applyFont="1" applyFill="1" applyBorder="1" applyAlignment="1">
      <alignment horizontal="center" vertical="center" wrapText="1"/>
    </xf>
    <xf numFmtId="3" fontId="0" fillId="0" borderId="0" xfId="18" applyNumberFormat="1" applyFont="1" applyFill="1"/>
    <xf numFmtId="166" fontId="0" fillId="0" borderId="0" xfId="20" applyNumberFormat="1" applyFont="1"/>
    <xf numFmtId="10" fontId="0" fillId="0" borderId="0" xfId="0" applyNumberFormat="1"/>
    <xf numFmtId="6" fontId="0" fillId="0" borderId="0" xfId="19" applyNumberFormat="1" applyFont="1" applyFill="1"/>
    <xf numFmtId="10" fontId="0" fillId="0" borderId="0" xfId="20" applyNumberFormat="1" applyFont="1" applyFill="1"/>
    <xf numFmtId="166" fontId="13" fillId="0" borderId="1" xfId="4" applyNumberFormat="1" applyFont="1" applyFill="1" applyBorder="1" applyAlignment="1">
      <alignment horizontal="center" vertical="center" wrapText="1"/>
    </xf>
    <xf numFmtId="10" fontId="13" fillId="0" borderId="1" xfId="4" applyNumberFormat="1" applyFont="1" applyFill="1" applyBorder="1" applyAlignment="1">
      <alignment horizontal="center" vertical="center" wrapText="1"/>
    </xf>
    <xf numFmtId="0" fontId="13" fillId="0" borderId="1" xfId="4" applyNumberFormat="1" applyFont="1" applyFill="1" applyBorder="1" applyAlignment="1">
      <alignment horizontal="center" vertical="center" wrapText="1"/>
    </xf>
    <xf numFmtId="0" fontId="1" fillId="0" borderId="0" xfId="0" applyFont="1"/>
    <xf numFmtId="167" fontId="0" fillId="0" borderId="0" xfId="19" applyNumberFormat="1" applyFont="1" applyFill="1" applyBorder="1"/>
    <xf numFmtId="164" fontId="0" fillId="33" borderId="0" xfId="18" applyNumberFormat="1" applyFont="1" applyFill="1"/>
    <xf numFmtId="37" fontId="0" fillId="33" borderId="0" xfId="0" applyNumberFormat="1" applyFill="1"/>
    <xf numFmtId="167" fontId="0" fillId="33" borderId="0" xfId="19" applyNumberFormat="1" applyFont="1" applyFill="1"/>
    <xf numFmtId="0" fontId="0" fillId="0" borderId="13" xfId="0" applyBorder="1"/>
    <xf numFmtId="3" fontId="0" fillId="0" borderId="13" xfId="0" applyNumberFormat="1" applyBorder="1"/>
    <xf numFmtId="3" fontId="0" fillId="0" borderId="13" xfId="18" applyNumberFormat="1" applyFont="1" applyFill="1" applyBorder="1"/>
    <xf numFmtId="166" fontId="0" fillId="0" borderId="13" xfId="20" applyNumberFormat="1" applyFont="1" applyFill="1" applyBorder="1"/>
    <xf numFmtId="166" fontId="0" fillId="0" borderId="13" xfId="20" applyNumberFormat="1" applyFont="1" applyBorder="1"/>
    <xf numFmtId="10" fontId="0" fillId="0" borderId="13" xfId="0" applyNumberFormat="1" applyBorder="1"/>
    <xf numFmtId="6" fontId="0" fillId="0" borderId="13" xfId="0" applyNumberFormat="1" applyBorder="1"/>
    <xf numFmtId="172" fontId="51" fillId="0" borderId="12" xfId="0" applyNumberFormat="1" applyFont="1" applyBorder="1" applyAlignment="1">
      <alignment horizontal="right" vertical="top" wrapText="1" readingOrder="1"/>
    </xf>
    <xf numFmtId="164" fontId="0" fillId="0" borderId="0" xfId="0" applyNumberFormat="1" applyAlignment="1">
      <alignment horizontal="right"/>
    </xf>
    <xf numFmtId="164" fontId="0" fillId="0" borderId="0" xfId="18" applyNumberFormat="1" applyFont="1" applyFill="1" applyAlignment="1">
      <alignment horizontal="center"/>
    </xf>
    <xf numFmtId="0" fontId="52" fillId="0" borderId="1" xfId="4" applyFont="1" applyBorder="1" applyAlignment="1">
      <alignment horizontal="center" vertical="center" wrapText="1"/>
    </xf>
    <xf numFmtId="0" fontId="16" fillId="0" borderId="0" xfId="0" applyFont="1" applyAlignment="1">
      <alignment horizontal="center"/>
    </xf>
    <xf numFmtId="0" fontId="0" fillId="0" borderId="0" xfId="0" applyAlignment="1">
      <alignment vertical="center" wrapText="1"/>
    </xf>
    <xf numFmtId="0" fontId="15" fillId="0" borderId="0" xfId="0" applyFont="1" applyAlignment="1">
      <alignment horizontal="center"/>
    </xf>
    <xf numFmtId="0" fontId="0" fillId="0" borderId="0" xfId="0" applyAlignment="1">
      <alignment horizontal="center"/>
    </xf>
    <xf numFmtId="0" fontId="2" fillId="0" borderId="0" xfId="0" applyFont="1" applyAlignment="1">
      <alignment horizontal="left"/>
    </xf>
  </cellXfs>
  <cellStyles count="391">
    <cellStyle name="20% - Accent1" xfId="372" builtinId="30" customBuiltin="1"/>
    <cellStyle name="20% - Accent1 2" xfId="21" xr:uid="{00000000-0005-0000-0000-000000000000}"/>
    <cellStyle name="20% - Accent1 3" xfId="22" xr:uid="{00000000-0005-0000-0000-000001000000}"/>
    <cellStyle name="20% - Accent1 3 2" xfId="23" xr:uid="{00000000-0005-0000-0000-000002000000}"/>
    <cellStyle name="20% - Accent2" xfId="375" builtinId="34" customBuiltin="1"/>
    <cellStyle name="20% - Accent2 2" xfId="24" xr:uid="{00000000-0005-0000-0000-000003000000}"/>
    <cellStyle name="20% - Accent2 3" xfId="25" xr:uid="{00000000-0005-0000-0000-000004000000}"/>
    <cellStyle name="20% - Accent2 3 2" xfId="26" xr:uid="{00000000-0005-0000-0000-000005000000}"/>
    <cellStyle name="20% - Accent3" xfId="378" builtinId="38" customBuiltin="1"/>
    <cellStyle name="20% - Accent3 2" xfId="27" xr:uid="{00000000-0005-0000-0000-000006000000}"/>
    <cellStyle name="20% - Accent3 3" xfId="28" xr:uid="{00000000-0005-0000-0000-000007000000}"/>
    <cellStyle name="20% - Accent3 3 2" xfId="29" xr:uid="{00000000-0005-0000-0000-000008000000}"/>
    <cellStyle name="20% - Accent4" xfId="381" builtinId="42" customBuiltin="1"/>
    <cellStyle name="20% - Accent4 2" xfId="30" xr:uid="{00000000-0005-0000-0000-000009000000}"/>
    <cellStyle name="20% - Accent4 3" xfId="31" xr:uid="{00000000-0005-0000-0000-00000A000000}"/>
    <cellStyle name="20% - Accent4 3 2" xfId="32" xr:uid="{00000000-0005-0000-0000-00000B000000}"/>
    <cellStyle name="20% - Accent5" xfId="384" builtinId="46" customBuiltin="1"/>
    <cellStyle name="20% - Accent5 2" xfId="33" xr:uid="{00000000-0005-0000-0000-00000C000000}"/>
    <cellStyle name="20% - Accent5 3" xfId="34" xr:uid="{00000000-0005-0000-0000-00000D000000}"/>
    <cellStyle name="20% - Accent5 3 2" xfId="35" xr:uid="{00000000-0005-0000-0000-00000E000000}"/>
    <cellStyle name="20% - Accent6" xfId="387" builtinId="50" customBuiltin="1"/>
    <cellStyle name="20% - Accent6 2" xfId="36" xr:uid="{00000000-0005-0000-0000-00000F000000}"/>
    <cellStyle name="20% - Accent6 3" xfId="37" xr:uid="{00000000-0005-0000-0000-000010000000}"/>
    <cellStyle name="20% - Accent6 3 2" xfId="38" xr:uid="{00000000-0005-0000-0000-000011000000}"/>
    <cellStyle name="40% - Accent1" xfId="373" builtinId="31" customBuiltin="1"/>
    <cellStyle name="40% - Accent1 2" xfId="39" xr:uid="{00000000-0005-0000-0000-000012000000}"/>
    <cellStyle name="40% - Accent1 3" xfId="40" xr:uid="{00000000-0005-0000-0000-000013000000}"/>
    <cellStyle name="40% - Accent1 3 2" xfId="41" xr:uid="{00000000-0005-0000-0000-000014000000}"/>
    <cellStyle name="40% - Accent2" xfId="376" builtinId="35" customBuiltin="1"/>
    <cellStyle name="40% - Accent2 2" xfId="42" xr:uid="{00000000-0005-0000-0000-000015000000}"/>
    <cellStyle name="40% - Accent2 3" xfId="43" xr:uid="{00000000-0005-0000-0000-000016000000}"/>
    <cellStyle name="40% - Accent2 3 2" xfId="44" xr:uid="{00000000-0005-0000-0000-000017000000}"/>
    <cellStyle name="40% - Accent3" xfId="379" builtinId="39" customBuiltin="1"/>
    <cellStyle name="40% - Accent3 2" xfId="45" xr:uid="{00000000-0005-0000-0000-000018000000}"/>
    <cellStyle name="40% - Accent3 3" xfId="46" xr:uid="{00000000-0005-0000-0000-000019000000}"/>
    <cellStyle name="40% - Accent3 3 2" xfId="47" xr:uid="{00000000-0005-0000-0000-00001A000000}"/>
    <cellStyle name="40% - Accent4" xfId="382" builtinId="43" customBuiltin="1"/>
    <cellStyle name="40% - Accent4 2" xfId="48" xr:uid="{00000000-0005-0000-0000-00001B000000}"/>
    <cellStyle name="40% - Accent4 3" xfId="49" xr:uid="{00000000-0005-0000-0000-00001C000000}"/>
    <cellStyle name="40% - Accent4 3 2" xfId="50" xr:uid="{00000000-0005-0000-0000-00001D000000}"/>
    <cellStyle name="40% - Accent5" xfId="385" builtinId="47" customBuiltin="1"/>
    <cellStyle name="40% - Accent5 2" xfId="51" xr:uid="{00000000-0005-0000-0000-00001E000000}"/>
    <cellStyle name="40% - Accent5 3" xfId="52" xr:uid="{00000000-0005-0000-0000-00001F000000}"/>
    <cellStyle name="40% - Accent5 3 2" xfId="53" xr:uid="{00000000-0005-0000-0000-000020000000}"/>
    <cellStyle name="40% - Accent6" xfId="388" builtinId="51" customBuiltin="1"/>
    <cellStyle name="40% - Accent6 2" xfId="54" xr:uid="{00000000-0005-0000-0000-000021000000}"/>
    <cellStyle name="40% - Accent6 3" xfId="55" xr:uid="{00000000-0005-0000-0000-000022000000}"/>
    <cellStyle name="40% - Accent6 3 2" xfId="56" xr:uid="{00000000-0005-0000-0000-000023000000}"/>
    <cellStyle name="60% - Accent1 2" xfId="57" xr:uid="{00000000-0005-0000-0000-000024000000}"/>
    <cellStyle name="60% - Accent2 2" xfId="58" xr:uid="{00000000-0005-0000-0000-000025000000}"/>
    <cellStyle name="60% - Accent3 2" xfId="59" xr:uid="{00000000-0005-0000-0000-000026000000}"/>
    <cellStyle name="60% - Accent4 2" xfId="60" xr:uid="{00000000-0005-0000-0000-000027000000}"/>
    <cellStyle name="60% - Accent5 2" xfId="61" xr:uid="{00000000-0005-0000-0000-000028000000}"/>
    <cellStyle name="60% - Accent6 2" xfId="62" xr:uid="{00000000-0005-0000-0000-000029000000}"/>
    <cellStyle name="Accent1" xfId="371" builtinId="29" customBuiltin="1"/>
    <cellStyle name="Accent1 2" xfId="63" xr:uid="{00000000-0005-0000-0000-00002A000000}"/>
    <cellStyle name="Accent2" xfId="374" builtinId="33" customBuiltin="1"/>
    <cellStyle name="Accent2 2" xfId="64" xr:uid="{00000000-0005-0000-0000-00002B000000}"/>
    <cellStyle name="Accent3" xfId="377" builtinId="37" customBuiltin="1"/>
    <cellStyle name="Accent3 2" xfId="65" xr:uid="{00000000-0005-0000-0000-00002C000000}"/>
    <cellStyle name="Accent4" xfId="380" builtinId="41" customBuiltin="1"/>
    <cellStyle name="Accent4 2" xfId="66" xr:uid="{00000000-0005-0000-0000-00002D000000}"/>
    <cellStyle name="Accent5" xfId="383" builtinId="45" customBuiltin="1"/>
    <cellStyle name="Accent5 2" xfId="67" xr:uid="{00000000-0005-0000-0000-00002E000000}"/>
    <cellStyle name="Accent6" xfId="386" builtinId="49" customBuiltin="1"/>
    <cellStyle name="Accent6 2" xfId="68" xr:uid="{00000000-0005-0000-0000-00002F000000}"/>
    <cellStyle name="Bad" xfId="361" builtinId="27" customBuiltin="1"/>
    <cellStyle name="Bad 2" xfId="2" xr:uid="{00000000-0005-0000-0000-000030000000}"/>
    <cellStyle name="Bad 2 2" xfId="69" xr:uid="{00000000-0005-0000-0000-000031000000}"/>
    <cellStyle name="Calculation" xfId="364" builtinId="22" customBuiltin="1"/>
    <cellStyle name="Calculation 2" xfId="70" xr:uid="{00000000-0005-0000-0000-000032000000}"/>
    <cellStyle name="Check Cell" xfId="366" builtinId="23" customBuiltin="1"/>
    <cellStyle name="Check Cell 2" xfId="71" xr:uid="{00000000-0005-0000-0000-000033000000}"/>
    <cellStyle name="Comma" xfId="18" builtinId="3"/>
    <cellStyle name="Comma 2" xfId="72" xr:uid="{00000000-0005-0000-0000-000035000000}"/>
    <cellStyle name="Comma 2 2" xfId="73" xr:uid="{00000000-0005-0000-0000-000036000000}"/>
    <cellStyle name="Comma 3" xfId="74" xr:uid="{00000000-0005-0000-0000-000037000000}"/>
    <cellStyle name="Comma 4" xfId="75" xr:uid="{00000000-0005-0000-0000-000038000000}"/>
    <cellStyle name="Comma 5" xfId="76" xr:uid="{00000000-0005-0000-0000-000039000000}"/>
    <cellStyle name="Comma 6" xfId="77" xr:uid="{00000000-0005-0000-0000-00003A000000}"/>
    <cellStyle name="Currency" xfId="19" builtinId="4"/>
    <cellStyle name="Currency 2" xfId="78" xr:uid="{00000000-0005-0000-0000-00003C000000}"/>
    <cellStyle name="Currency 2 2" xfId="79" xr:uid="{00000000-0005-0000-0000-00003D000000}"/>
    <cellStyle name="Currency 3" xfId="80" xr:uid="{00000000-0005-0000-0000-00003E000000}"/>
    <cellStyle name="Currency 3 2" xfId="81" xr:uid="{00000000-0005-0000-0000-00003F000000}"/>
    <cellStyle name="Currency 4" xfId="82" xr:uid="{00000000-0005-0000-0000-000040000000}"/>
    <cellStyle name="Explanatory Text" xfId="369" builtinId="53" customBuiltin="1"/>
    <cellStyle name="Explanatory Text 2" xfId="83" xr:uid="{00000000-0005-0000-0000-000041000000}"/>
    <cellStyle name="general" xfId="84" xr:uid="{00000000-0005-0000-0000-000042000000}"/>
    <cellStyle name="Good" xfId="360" builtinId="26" customBuiltin="1"/>
    <cellStyle name="Good 2" xfId="3" xr:uid="{00000000-0005-0000-0000-000043000000}"/>
    <cellStyle name="Good 2 2" xfId="85" xr:uid="{00000000-0005-0000-0000-000044000000}"/>
    <cellStyle name="Heading 1" xfId="356" builtinId="16" customBuiltin="1"/>
    <cellStyle name="Heading 1 2" xfId="86" xr:uid="{00000000-0005-0000-0000-000045000000}"/>
    <cellStyle name="Heading 2" xfId="357" builtinId="17" customBuiltin="1"/>
    <cellStyle name="Heading 2 2" xfId="87" xr:uid="{00000000-0005-0000-0000-000046000000}"/>
    <cellStyle name="Heading 3" xfId="358" builtinId="18" customBuiltin="1"/>
    <cellStyle name="Heading 3 2" xfId="88" xr:uid="{00000000-0005-0000-0000-000047000000}"/>
    <cellStyle name="Heading 4" xfId="359" builtinId="19" customBuiltin="1"/>
    <cellStyle name="Heading 4 2" xfId="89" xr:uid="{00000000-0005-0000-0000-000048000000}"/>
    <cellStyle name="Hyperlink" xfId="4" builtinId="8"/>
    <cellStyle name="Hyperlink 2" xfId="5" xr:uid="{00000000-0005-0000-0000-00004A000000}"/>
    <cellStyle name="Hyperlink 2 2" xfId="90" xr:uid="{00000000-0005-0000-0000-00004B000000}"/>
    <cellStyle name="Hyperlink 3" xfId="91" xr:uid="{00000000-0005-0000-0000-00004C000000}"/>
    <cellStyle name="Hyperlink 3 2" xfId="92" xr:uid="{00000000-0005-0000-0000-00004D000000}"/>
    <cellStyle name="Hyperlink 4" xfId="93" xr:uid="{00000000-0005-0000-0000-00004E000000}"/>
    <cellStyle name="Hyperlink 4 2" xfId="94" xr:uid="{00000000-0005-0000-0000-00004F000000}"/>
    <cellStyle name="Hyperlink 4 3" xfId="95" xr:uid="{00000000-0005-0000-0000-000050000000}"/>
    <cellStyle name="Hyperlink 5" xfId="96" xr:uid="{00000000-0005-0000-0000-000051000000}"/>
    <cellStyle name="Hyperlink 5 2" xfId="97" xr:uid="{00000000-0005-0000-0000-000052000000}"/>
    <cellStyle name="Hyperlink 5 3" xfId="98" xr:uid="{00000000-0005-0000-0000-000053000000}"/>
    <cellStyle name="Hyperlink 5 4" xfId="99" xr:uid="{00000000-0005-0000-0000-000054000000}"/>
    <cellStyle name="Hyperlink 6" xfId="100" xr:uid="{00000000-0005-0000-0000-000055000000}"/>
    <cellStyle name="Hyperlink 7" xfId="101" xr:uid="{00000000-0005-0000-0000-000056000000}"/>
    <cellStyle name="Hyperlink 8" xfId="102" xr:uid="{00000000-0005-0000-0000-000057000000}"/>
    <cellStyle name="Hyperlink 9" xfId="355" xr:uid="{4DD45E46-8602-4FBC-9727-505708A4C008}"/>
    <cellStyle name="Input" xfId="362" builtinId="20" customBuiltin="1"/>
    <cellStyle name="Input 2" xfId="103" xr:uid="{00000000-0005-0000-0000-000058000000}"/>
    <cellStyle name="Linked Cell" xfId="365" builtinId="24" customBuiltin="1"/>
    <cellStyle name="Linked Cell 2" xfId="104" xr:uid="{00000000-0005-0000-0000-000059000000}"/>
    <cellStyle name="Neutral 2" xfId="6" xr:uid="{00000000-0005-0000-0000-00005A000000}"/>
    <cellStyle name="Neutral 2 2" xfId="105" xr:uid="{00000000-0005-0000-0000-00005B000000}"/>
    <cellStyle name="Normal" xfId="0" builtinId="0"/>
    <cellStyle name="Normal 10" xfId="106" xr:uid="{00000000-0005-0000-0000-00005D000000}"/>
    <cellStyle name="Normal 10 2" xfId="107" xr:uid="{00000000-0005-0000-0000-00005E000000}"/>
    <cellStyle name="Normal 11" xfId="108" xr:uid="{00000000-0005-0000-0000-00005F000000}"/>
    <cellStyle name="Normal 11 2" xfId="109" xr:uid="{00000000-0005-0000-0000-000060000000}"/>
    <cellStyle name="Normal 11 2 2" xfId="110" xr:uid="{00000000-0005-0000-0000-000061000000}"/>
    <cellStyle name="Normal 11 2 2 2" xfId="111" xr:uid="{00000000-0005-0000-0000-000062000000}"/>
    <cellStyle name="Normal 11 2 2 2 2" xfId="112" xr:uid="{00000000-0005-0000-0000-000063000000}"/>
    <cellStyle name="Normal 11 2 2 3" xfId="113" xr:uid="{00000000-0005-0000-0000-000064000000}"/>
    <cellStyle name="Normal 11 2 3" xfId="114" xr:uid="{00000000-0005-0000-0000-000065000000}"/>
    <cellStyle name="Normal 11 2 3 2" xfId="115" xr:uid="{00000000-0005-0000-0000-000066000000}"/>
    <cellStyle name="Normal 11 2 4" xfId="116" xr:uid="{00000000-0005-0000-0000-000067000000}"/>
    <cellStyle name="Normal 11 3" xfId="117" xr:uid="{00000000-0005-0000-0000-000068000000}"/>
    <cellStyle name="Normal 11 3 2" xfId="118" xr:uid="{00000000-0005-0000-0000-000069000000}"/>
    <cellStyle name="Normal 11 3 2 2" xfId="119" xr:uid="{00000000-0005-0000-0000-00006A000000}"/>
    <cellStyle name="Normal 11 3 3" xfId="120" xr:uid="{00000000-0005-0000-0000-00006B000000}"/>
    <cellStyle name="Normal 11 4" xfId="121" xr:uid="{00000000-0005-0000-0000-00006C000000}"/>
    <cellStyle name="Normal 11 4 2" xfId="122" xr:uid="{00000000-0005-0000-0000-00006D000000}"/>
    <cellStyle name="Normal 11 5" xfId="123" xr:uid="{00000000-0005-0000-0000-00006E000000}"/>
    <cellStyle name="Normal 11 6" xfId="124" xr:uid="{00000000-0005-0000-0000-00006F000000}"/>
    <cellStyle name="Normal 12" xfId="125" xr:uid="{00000000-0005-0000-0000-000070000000}"/>
    <cellStyle name="Normal 12 2" xfId="126" xr:uid="{00000000-0005-0000-0000-000071000000}"/>
    <cellStyle name="Normal 12 2 2" xfId="127" xr:uid="{00000000-0005-0000-0000-000072000000}"/>
    <cellStyle name="Normal 12 3" xfId="128" xr:uid="{00000000-0005-0000-0000-000073000000}"/>
    <cellStyle name="Normal 12 3 2" xfId="129" xr:uid="{00000000-0005-0000-0000-000074000000}"/>
    <cellStyle name="Normal 12 4" xfId="130" xr:uid="{00000000-0005-0000-0000-000075000000}"/>
    <cellStyle name="Normal 13" xfId="131" xr:uid="{00000000-0005-0000-0000-000076000000}"/>
    <cellStyle name="Normal 13 2" xfId="132" xr:uid="{00000000-0005-0000-0000-000077000000}"/>
    <cellStyle name="Normal 13 2 2" xfId="133" xr:uid="{00000000-0005-0000-0000-000078000000}"/>
    <cellStyle name="Normal 13 3" xfId="134" xr:uid="{00000000-0005-0000-0000-000079000000}"/>
    <cellStyle name="Normal 14" xfId="135" xr:uid="{00000000-0005-0000-0000-00007A000000}"/>
    <cellStyle name="Normal 14 2" xfId="136" xr:uid="{00000000-0005-0000-0000-00007B000000}"/>
    <cellStyle name="Normal 14 2 2" xfId="137" xr:uid="{00000000-0005-0000-0000-00007C000000}"/>
    <cellStyle name="Normal 14 2 2 2" xfId="138" xr:uid="{00000000-0005-0000-0000-00007D000000}"/>
    <cellStyle name="Normal 14 3" xfId="139" xr:uid="{00000000-0005-0000-0000-00007E000000}"/>
    <cellStyle name="Normal 14 3 2" xfId="140" xr:uid="{00000000-0005-0000-0000-00007F000000}"/>
    <cellStyle name="Normal 14 4" xfId="141" xr:uid="{00000000-0005-0000-0000-000080000000}"/>
    <cellStyle name="Normal 15" xfId="142" xr:uid="{00000000-0005-0000-0000-000081000000}"/>
    <cellStyle name="Normal 15 2" xfId="143" xr:uid="{00000000-0005-0000-0000-000082000000}"/>
    <cellStyle name="Normal 15 2 2" xfId="144" xr:uid="{00000000-0005-0000-0000-000083000000}"/>
    <cellStyle name="Normal 15 3" xfId="145" xr:uid="{00000000-0005-0000-0000-000084000000}"/>
    <cellStyle name="Normal 16" xfId="146" xr:uid="{00000000-0005-0000-0000-000085000000}"/>
    <cellStyle name="Normal 16 2" xfId="147" xr:uid="{00000000-0005-0000-0000-000086000000}"/>
    <cellStyle name="Normal 16 2 2" xfId="148" xr:uid="{00000000-0005-0000-0000-000087000000}"/>
    <cellStyle name="Normal 16 3" xfId="149" xr:uid="{00000000-0005-0000-0000-000088000000}"/>
    <cellStyle name="Normal 17" xfId="150" xr:uid="{00000000-0005-0000-0000-000089000000}"/>
    <cellStyle name="Normal 17 2" xfId="151" xr:uid="{00000000-0005-0000-0000-00008A000000}"/>
    <cellStyle name="Normal 17 2 2" xfId="152" xr:uid="{00000000-0005-0000-0000-00008B000000}"/>
    <cellStyle name="Normal 17 3" xfId="153" xr:uid="{00000000-0005-0000-0000-00008C000000}"/>
    <cellStyle name="Normal 18" xfId="154" xr:uid="{00000000-0005-0000-0000-00008D000000}"/>
    <cellStyle name="Normal 18 2" xfId="155" xr:uid="{00000000-0005-0000-0000-00008E000000}"/>
    <cellStyle name="Normal 18 2 2" xfId="156" xr:uid="{00000000-0005-0000-0000-00008F000000}"/>
    <cellStyle name="Normal 18 3" xfId="157" xr:uid="{00000000-0005-0000-0000-000090000000}"/>
    <cellStyle name="Normal 19" xfId="158" xr:uid="{00000000-0005-0000-0000-000091000000}"/>
    <cellStyle name="Normal 19 2" xfId="159" xr:uid="{00000000-0005-0000-0000-000092000000}"/>
    <cellStyle name="Normal 19 2 2" xfId="160" xr:uid="{00000000-0005-0000-0000-000093000000}"/>
    <cellStyle name="Normal 19 3" xfId="161" xr:uid="{00000000-0005-0000-0000-000094000000}"/>
    <cellStyle name="Normal 2" xfId="7" xr:uid="{00000000-0005-0000-0000-000095000000}"/>
    <cellStyle name="Normal 2 2" xfId="8" xr:uid="{00000000-0005-0000-0000-000096000000}"/>
    <cellStyle name="Normal 2 2 2" xfId="9" xr:uid="{00000000-0005-0000-0000-000097000000}"/>
    <cellStyle name="Normal 2 2 2 2" xfId="162" xr:uid="{00000000-0005-0000-0000-000098000000}"/>
    <cellStyle name="Normal 2 2 3" xfId="163" xr:uid="{00000000-0005-0000-0000-000099000000}"/>
    <cellStyle name="Normal 2 2 4" xfId="354" xr:uid="{35FAB83E-018F-4F7C-8769-1E17D1E9FCB2}"/>
    <cellStyle name="Normal 2 3" xfId="10" xr:uid="{00000000-0005-0000-0000-00009A000000}"/>
    <cellStyle name="Normal 2 3 2" xfId="165" xr:uid="{00000000-0005-0000-0000-00009B000000}"/>
    <cellStyle name="Normal 2 3 3" xfId="166" xr:uid="{00000000-0005-0000-0000-00009C000000}"/>
    <cellStyle name="Normal 2 3 4" xfId="164" xr:uid="{00000000-0005-0000-0000-00009D000000}"/>
    <cellStyle name="Normal 2 4" xfId="11" xr:uid="{00000000-0005-0000-0000-00009E000000}"/>
    <cellStyle name="Normal 2 4 2" xfId="167" xr:uid="{00000000-0005-0000-0000-00009F000000}"/>
    <cellStyle name="Normal 2 5" xfId="12" xr:uid="{00000000-0005-0000-0000-0000A0000000}"/>
    <cellStyle name="Normal 2 5 2" xfId="168" xr:uid="{00000000-0005-0000-0000-0000A1000000}"/>
    <cellStyle name="Normal 2 6" xfId="169" xr:uid="{00000000-0005-0000-0000-0000A2000000}"/>
    <cellStyle name="Normal 2 7" xfId="353" xr:uid="{EC75A8D3-D2B8-44C7-B7E5-6BD72A4B2D63}"/>
    <cellStyle name="Normal 20" xfId="170" xr:uid="{00000000-0005-0000-0000-0000A3000000}"/>
    <cellStyle name="Normal 20 2" xfId="171" xr:uid="{00000000-0005-0000-0000-0000A4000000}"/>
    <cellStyle name="Normal 20 2 2" xfId="172" xr:uid="{00000000-0005-0000-0000-0000A5000000}"/>
    <cellStyle name="Normal 20 3" xfId="173" xr:uid="{00000000-0005-0000-0000-0000A6000000}"/>
    <cellStyle name="Normal 21" xfId="174" xr:uid="{00000000-0005-0000-0000-0000A7000000}"/>
    <cellStyle name="Normal 21 2" xfId="175" xr:uid="{00000000-0005-0000-0000-0000A8000000}"/>
    <cellStyle name="Normal 21 2 2" xfId="176" xr:uid="{00000000-0005-0000-0000-0000A9000000}"/>
    <cellStyle name="Normal 21 3" xfId="177" xr:uid="{00000000-0005-0000-0000-0000AA000000}"/>
    <cellStyle name="Normal 22" xfId="178" xr:uid="{00000000-0005-0000-0000-0000AB000000}"/>
    <cellStyle name="Normal 22 2" xfId="179" xr:uid="{00000000-0005-0000-0000-0000AC000000}"/>
    <cellStyle name="Normal 22 2 2" xfId="180" xr:uid="{00000000-0005-0000-0000-0000AD000000}"/>
    <cellStyle name="Normal 22 3" xfId="181" xr:uid="{00000000-0005-0000-0000-0000AE000000}"/>
    <cellStyle name="Normal 23" xfId="182" xr:uid="{00000000-0005-0000-0000-0000AF000000}"/>
    <cellStyle name="Normal 23 2" xfId="183" xr:uid="{00000000-0005-0000-0000-0000B0000000}"/>
    <cellStyle name="Normal 23 2 2" xfId="184" xr:uid="{00000000-0005-0000-0000-0000B1000000}"/>
    <cellStyle name="Normal 23 3" xfId="185" xr:uid="{00000000-0005-0000-0000-0000B2000000}"/>
    <cellStyle name="Normal 24" xfId="186" xr:uid="{00000000-0005-0000-0000-0000B3000000}"/>
    <cellStyle name="Normal 24 2" xfId="187" xr:uid="{00000000-0005-0000-0000-0000B4000000}"/>
    <cellStyle name="Normal 24 2 2" xfId="188" xr:uid="{00000000-0005-0000-0000-0000B5000000}"/>
    <cellStyle name="Normal 24 3" xfId="189" xr:uid="{00000000-0005-0000-0000-0000B6000000}"/>
    <cellStyle name="Normal 25" xfId="190" xr:uid="{00000000-0005-0000-0000-0000B7000000}"/>
    <cellStyle name="Normal 25 2" xfId="191" xr:uid="{00000000-0005-0000-0000-0000B8000000}"/>
    <cellStyle name="Normal 25 2 2" xfId="192" xr:uid="{00000000-0005-0000-0000-0000B9000000}"/>
    <cellStyle name="Normal 25 3" xfId="193" xr:uid="{00000000-0005-0000-0000-0000BA000000}"/>
    <cellStyle name="Normal 26" xfId="194" xr:uid="{00000000-0005-0000-0000-0000BB000000}"/>
    <cellStyle name="Normal 26 2" xfId="195" xr:uid="{00000000-0005-0000-0000-0000BC000000}"/>
    <cellStyle name="Normal 26 2 2" xfId="196" xr:uid="{00000000-0005-0000-0000-0000BD000000}"/>
    <cellStyle name="Normal 26 3" xfId="197" xr:uid="{00000000-0005-0000-0000-0000BE000000}"/>
    <cellStyle name="Normal 27" xfId="198" xr:uid="{00000000-0005-0000-0000-0000BF000000}"/>
    <cellStyle name="Normal 28" xfId="199" xr:uid="{00000000-0005-0000-0000-0000C0000000}"/>
    <cellStyle name="Normal 28 2" xfId="200" xr:uid="{00000000-0005-0000-0000-0000C1000000}"/>
    <cellStyle name="Normal 29" xfId="201" xr:uid="{00000000-0005-0000-0000-0000C2000000}"/>
    <cellStyle name="Normal 29 2" xfId="202" xr:uid="{00000000-0005-0000-0000-0000C3000000}"/>
    <cellStyle name="Normal 3" xfId="13" xr:uid="{00000000-0005-0000-0000-0000C4000000}"/>
    <cellStyle name="Normal 3 2" xfId="204" xr:uid="{00000000-0005-0000-0000-0000C5000000}"/>
    <cellStyle name="Normal 3 2 2" xfId="205" xr:uid="{00000000-0005-0000-0000-0000C6000000}"/>
    <cellStyle name="Normal 3 2 3" xfId="206" xr:uid="{00000000-0005-0000-0000-0000C7000000}"/>
    <cellStyle name="Normal 3 3" xfId="207" xr:uid="{00000000-0005-0000-0000-0000C8000000}"/>
    <cellStyle name="Normal 3 3 2" xfId="208" xr:uid="{00000000-0005-0000-0000-0000C9000000}"/>
    <cellStyle name="Normal 3 3 3" xfId="209" xr:uid="{00000000-0005-0000-0000-0000CA000000}"/>
    <cellStyle name="Normal 3 4" xfId="210" xr:uid="{00000000-0005-0000-0000-0000CB000000}"/>
    <cellStyle name="Normal 3 5" xfId="211" xr:uid="{00000000-0005-0000-0000-0000CC000000}"/>
    <cellStyle name="Normal 3 6" xfId="212" xr:uid="{00000000-0005-0000-0000-0000CD000000}"/>
    <cellStyle name="Normal 3 6 2" xfId="213" xr:uid="{00000000-0005-0000-0000-0000CE000000}"/>
    <cellStyle name="Normal 3 7" xfId="214" xr:uid="{00000000-0005-0000-0000-0000CF000000}"/>
    <cellStyle name="Normal 3 8" xfId="203" xr:uid="{00000000-0005-0000-0000-0000D0000000}"/>
    <cellStyle name="Normal 30" xfId="215" xr:uid="{00000000-0005-0000-0000-0000D1000000}"/>
    <cellStyle name="Normal 30 2" xfId="216" xr:uid="{00000000-0005-0000-0000-0000D2000000}"/>
    <cellStyle name="Normal 31" xfId="217" xr:uid="{00000000-0005-0000-0000-0000D3000000}"/>
    <cellStyle name="Normal 31 2" xfId="218" xr:uid="{00000000-0005-0000-0000-0000D4000000}"/>
    <cellStyle name="Normal 32" xfId="219" xr:uid="{00000000-0005-0000-0000-0000D5000000}"/>
    <cellStyle name="Normal 32 2" xfId="220" xr:uid="{00000000-0005-0000-0000-0000D6000000}"/>
    <cellStyle name="Normal 33" xfId="221" xr:uid="{00000000-0005-0000-0000-0000D7000000}"/>
    <cellStyle name="Normal 33 2" xfId="222" xr:uid="{00000000-0005-0000-0000-0000D8000000}"/>
    <cellStyle name="Normal 34" xfId="223" xr:uid="{00000000-0005-0000-0000-0000D9000000}"/>
    <cellStyle name="Normal 34 2" xfId="224" xr:uid="{00000000-0005-0000-0000-0000DA000000}"/>
    <cellStyle name="Normal 35" xfId="225" xr:uid="{00000000-0005-0000-0000-0000DB000000}"/>
    <cellStyle name="Normal 35 2" xfId="226" xr:uid="{00000000-0005-0000-0000-0000DC000000}"/>
    <cellStyle name="Normal 36" xfId="227" xr:uid="{00000000-0005-0000-0000-0000DD000000}"/>
    <cellStyle name="Normal 36 2" xfId="228" xr:uid="{00000000-0005-0000-0000-0000DE000000}"/>
    <cellStyle name="Normal 37" xfId="229" xr:uid="{00000000-0005-0000-0000-0000DF000000}"/>
    <cellStyle name="Normal 37 2" xfId="230" xr:uid="{00000000-0005-0000-0000-0000E0000000}"/>
    <cellStyle name="Normal 38" xfId="231" xr:uid="{00000000-0005-0000-0000-0000E1000000}"/>
    <cellStyle name="Normal 38 2" xfId="232" xr:uid="{00000000-0005-0000-0000-0000E2000000}"/>
    <cellStyle name="Normal 39" xfId="233" xr:uid="{00000000-0005-0000-0000-0000E3000000}"/>
    <cellStyle name="Normal 39 2" xfId="234" xr:uid="{00000000-0005-0000-0000-0000E4000000}"/>
    <cellStyle name="Normal 4" xfId="14" xr:uid="{00000000-0005-0000-0000-0000E5000000}"/>
    <cellStyle name="Normal 4 2" xfId="236" xr:uid="{00000000-0005-0000-0000-0000E6000000}"/>
    <cellStyle name="Normal 4 2 2" xfId="237" xr:uid="{00000000-0005-0000-0000-0000E7000000}"/>
    <cellStyle name="Normal 4 3" xfId="238" xr:uid="{00000000-0005-0000-0000-0000E8000000}"/>
    <cellStyle name="Normal 4 4" xfId="235" xr:uid="{00000000-0005-0000-0000-0000E9000000}"/>
    <cellStyle name="Normal 40" xfId="239" xr:uid="{00000000-0005-0000-0000-0000EA000000}"/>
    <cellStyle name="Normal 40 2" xfId="240" xr:uid="{00000000-0005-0000-0000-0000EB000000}"/>
    <cellStyle name="Normal 41" xfId="241" xr:uid="{00000000-0005-0000-0000-0000EC000000}"/>
    <cellStyle name="Normal 41 2" xfId="242" xr:uid="{00000000-0005-0000-0000-0000ED000000}"/>
    <cellStyle name="Normal 42" xfId="243" xr:uid="{00000000-0005-0000-0000-0000EE000000}"/>
    <cellStyle name="Normal 42 2" xfId="244" xr:uid="{00000000-0005-0000-0000-0000EF000000}"/>
    <cellStyle name="Normal 43" xfId="245" xr:uid="{00000000-0005-0000-0000-0000F0000000}"/>
    <cellStyle name="Normal 43 2" xfId="246" xr:uid="{00000000-0005-0000-0000-0000F1000000}"/>
    <cellStyle name="Normal 44" xfId="247" xr:uid="{00000000-0005-0000-0000-0000F2000000}"/>
    <cellStyle name="Normal 44 2" xfId="248" xr:uid="{00000000-0005-0000-0000-0000F3000000}"/>
    <cellStyle name="Normal 45" xfId="249" xr:uid="{00000000-0005-0000-0000-0000F4000000}"/>
    <cellStyle name="Normal 45 2" xfId="250" xr:uid="{00000000-0005-0000-0000-0000F5000000}"/>
    <cellStyle name="Normal 46" xfId="251" xr:uid="{00000000-0005-0000-0000-0000F6000000}"/>
    <cellStyle name="Normal 46 2" xfId="252" xr:uid="{00000000-0005-0000-0000-0000F7000000}"/>
    <cellStyle name="Normal 47" xfId="253" xr:uid="{00000000-0005-0000-0000-0000F8000000}"/>
    <cellStyle name="Normal 47 2" xfId="254" xr:uid="{00000000-0005-0000-0000-0000F9000000}"/>
    <cellStyle name="Normal 48" xfId="255" xr:uid="{00000000-0005-0000-0000-0000FA000000}"/>
    <cellStyle name="Normal 48 2" xfId="256" xr:uid="{00000000-0005-0000-0000-0000FB000000}"/>
    <cellStyle name="Normal 49" xfId="257" xr:uid="{00000000-0005-0000-0000-0000FC000000}"/>
    <cellStyle name="Normal 49 2" xfId="258" xr:uid="{00000000-0005-0000-0000-0000FD000000}"/>
    <cellStyle name="Normal 5" xfId="15" xr:uid="{00000000-0005-0000-0000-0000FE000000}"/>
    <cellStyle name="Normal 5 2" xfId="260" xr:uid="{00000000-0005-0000-0000-0000FF000000}"/>
    <cellStyle name="Normal 5 3" xfId="261" xr:uid="{00000000-0005-0000-0000-000000010000}"/>
    <cellStyle name="Normal 5 4" xfId="259" xr:uid="{00000000-0005-0000-0000-000001010000}"/>
    <cellStyle name="Normal 50" xfId="262" xr:uid="{00000000-0005-0000-0000-000002010000}"/>
    <cellStyle name="Normal 50 2" xfId="263" xr:uid="{00000000-0005-0000-0000-000003010000}"/>
    <cellStyle name="Normal 51" xfId="264" xr:uid="{00000000-0005-0000-0000-000004010000}"/>
    <cellStyle name="Normal 51 2" xfId="265" xr:uid="{00000000-0005-0000-0000-000005010000}"/>
    <cellStyle name="Normal 52" xfId="266" xr:uid="{00000000-0005-0000-0000-000006010000}"/>
    <cellStyle name="Normal 52 2" xfId="267" xr:uid="{00000000-0005-0000-0000-000007010000}"/>
    <cellStyle name="Normal 53" xfId="268" xr:uid="{00000000-0005-0000-0000-000008010000}"/>
    <cellStyle name="Normal 53 2" xfId="269" xr:uid="{00000000-0005-0000-0000-000009010000}"/>
    <cellStyle name="Normal 54" xfId="270" xr:uid="{00000000-0005-0000-0000-00000A010000}"/>
    <cellStyle name="Normal 54 2" xfId="271" xr:uid="{00000000-0005-0000-0000-00000B010000}"/>
    <cellStyle name="Normal 55" xfId="272" xr:uid="{00000000-0005-0000-0000-00000C010000}"/>
    <cellStyle name="Normal 55 2" xfId="273" xr:uid="{00000000-0005-0000-0000-00000D010000}"/>
    <cellStyle name="Normal 56" xfId="274" xr:uid="{00000000-0005-0000-0000-00000E010000}"/>
    <cellStyle name="Normal 56 2" xfId="275" xr:uid="{00000000-0005-0000-0000-00000F010000}"/>
    <cellStyle name="Normal 57" xfId="276" xr:uid="{00000000-0005-0000-0000-000010010000}"/>
    <cellStyle name="Normal 57 2" xfId="277" xr:uid="{00000000-0005-0000-0000-000011010000}"/>
    <cellStyle name="Normal 58" xfId="278" xr:uid="{00000000-0005-0000-0000-000012010000}"/>
    <cellStyle name="Normal 58 2" xfId="279" xr:uid="{00000000-0005-0000-0000-000013010000}"/>
    <cellStyle name="Normal 59" xfId="280" xr:uid="{00000000-0005-0000-0000-000014010000}"/>
    <cellStyle name="Normal 59 2" xfId="281" xr:uid="{00000000-0005-0000-0000-000015010000}"/>
    <cellStyle name="Normal 6" xfId="16" xr:uid="{00000000-0005-0000-0000-000016010000}"/>
    <cellStyle name="Normal 6 2" xfId="283" xr:uid="{00000000-0005-0000-0000-000017010000}"/>
    <cellStyle name="Normal 6 3" xfId="282" xr:uid="{00000000-0005-0000-0000-000018010000}"/>
    <cellStyle name="Normal 60" xfId="284" xr:uid="{00000000-0005-0000-0000-000019010000}"/>
    <cellStyle name="Normal 60 2" xfId="285" xr:uid="{00000000-0005-0000-0000-00001A010000}"/>
    <cellStyle name="Normal 61" xfId="286" xr:uid="{00000000-0005-0000-0000-00001B010000}"/>
    <cellStyle name="Normal 61 2" xfId="287" xr:uid="{00000000-0005-0000-0000-00001C010000}"/>
    <cellStyle name="Normal 62" xfId="288" xr:uid="{00000000-0005-0000-0000-00001D010000}"/>
    <cellStyle name="Normal 62 2" xfId="289" xr:uid="{00000000-0005-0000-0000-00001E010000}"/>
    <cellStyle name="Normal 63" xfId="290" xr:uid="{00000000-0005-0000-0000-00001F010000}"/>
    <cellStyle name="Normal 63 2" xfId="291" xr:uid="{00000000-0005-0000-0000-000020010000}"/>
    <cellStyle name="Normal 64" xfId="292" xr:uid="{00000000-0005-0000-0000-000021010000}"/>
    <cellStyle name="Normal 64 2" xfId="293" xr:uid="{00000000-0005-0000-0000-000022010000}"/>
    <cellStyle name="Normal 65" xfId="294" xr:uid="{00000000-0005-0000-0000-000023010000}"/>
    <cellStyle name="Normal 65 2" xfId="295" xr:uid="{00000000-0005-0000-0000-000024010000}"/>
    <cellStyle name="Normal 66" xfId="296" xr:uid="{00000000-0005-0000-0000-000025010000}"/>
    <cellStyle name="Normal 66 2" xfId="297" xr:uid="{00000000-0005-0000-0000-000026010000}"/>
    <cellStyle name="Normal 67" xfId="298" xr:uid="{00000000-0005-0000-0000-000027010000}"/>
    <cellStyle name="Normal 67 2" xfId="299" xr:uid="{00000000-0005-0000-0000-000028010000}"/>
    <cellStyle name="Normal 68" xfId="300" xr:uid="{00000000-0005-0000-0000-000029010000}"/>
    <cellStyle name="Normal 68 2" xfId="301" xr:uid="{00000000-0005-0000-0000-00002A010000}"/>
    <cellStyle name="Normal 69" xfId="302" xr:uid="{00000000-0005-0000-0000-00002B010000}"/>
    <cellStyle name="Normal 69 2" xfId="303" xr:uid="{00000000-0005-0000-0000-00002C010000}"/>
    <cellStyle name="Normal 7" xfId="1" xr:uid="{00000000-0005-0000-0000-00002D010000}"/>
    <cellStyle name="Normal 7 2" xfId="304" xr:uid="{00000000-0005-0000-0000-00002E010000}"/>
    <cellStyle name="Normal 70" xfId="305" xr:uid="{00000000-0005-0000-0000-00002F010000}"/>
    <cellStyle name="Normal 70 2" xfId="306" xr:uid="{00000000-0005-0000-0000-000030010000}"/>
    <cellStyle name="Normal 71" xfId="307" xr:uid="{00000000-0005-0000-0000-000031010000}"/>
    <cellStyle name="Normal 72" xfId="308" xr:uid="{00000000-0005-0000-0000-000032010000}"/>
    <cellStyle name="Normal 72 2" xfId="309" xr:uid="{00000000-0005-0000-0000-000033010000}"/>
    <cellStyle name="Normal 73" xfId="310" xr:uid="{00000000-0005-0000-0000-000034010000}"/>
    <cellStyle name="Normal 73 2" xfId="311" xr:uid="{00000000-0005-0000-0000-000035010000}"/>
    <cellStyle name="Normal 74" xfId="312" xr:uid="{00000000-0005-0000-0000-000036010000}"/>
    <cellStyle name="Normal 74 2" xfId="313" xr:uid="{00000000-0005-0000-0000-000037010000}"/>
    <cellStyle name="Normal 75" xfId="314" xr:uid="{00000000-0005-0000-0000-000038010000}"/>
    <cellStyle name="Normal 75 2" xfId="315" xr:uid="{00000000-0005-0000-0000-000039010000}"/>
    <cellStyle name="Normal 76" xfId="316" xr:uid="{00000000-0005-0000-0000-00003A010000}"/>
    <cellStyle name="Normal 76 2" xfId="317" xr:uid="{00000000-0005-0000-0000-00003B010000}"/>
    <cellStyle name="Normal 77" xfId="318" xr:uid="{00000000-0005-0000-0000-00003C010000}"/>
    <cellStyle name="Normal 77 2" xfId="319" xr:uid="{00000000-0005-0000-0000-00003D010000}"/>
    <cellStyle name="Normal 78" xfId="352" xr:uid="{748A9744-E4EA-49E2-B592-13C390F96CCD}"/>
    <cellStyle name="Normal 8" xfId="320" xr:uid="{00000000-0005-0000-0000-00003E010000}"/>
    <cellStyle name="Normal 8 2" xfId="321" xr:uid="{00000000-0005-0000-0000-00003F010000}"/>
    <cellStyle name="Normal 8 3" xfId="322" xr:uid="{00000000-0005-0000-0000-000040010000}"/>
    <cellStyle name="Normal 81 2" xfId="390" xr:uid="{85FB9CD4-5113-4225-A85B-298612FBF13D}"/>
    <cellStyle name="Normal 9" xfId="323" xr:uid="{00000000-0005-0000-0000-000041010000}"/>
    <cellStyle name="Normal 9 2" xfId="324" xr:uid="{00000000-0005-0000-0000-000042010000}"/>
    <cellStyle name="Normal 9 3" xfId="325" xr:uid="{00000000-0005-0000-0000-000043010000}"/>
    <cellStyle name="Normal 9 3 2" xfId="326" xr:uid="{00000000-0005-0000-0000-000044010000}"/>
    <cellStyle name="Normal 9 3 2 2" xfId="327" xr:uid="{00000000-0005-0000-0000-000045010000}"/>
    <cellStyle name="Normal 9 3 2 2 2" xfId="328" xr:uid="{00000000-0005-0000-0000-000046010000}"/>
    <cellStyle name="Normal 9 3 2 3" xfId="329" xr:uid="{00000000-0005-0000-0000-000047010000}"/>
    <cellStyle name="Normal 9 3 3" xfId="330" xr:uid="{00000000-0005-0000-0000-000048010000}"/>
    <cellStyle name="Normal 9 3 3 2" xfId="331" xr:uid="{00000000-0005-0000-0000-000049010000}"/>
    <cellStyle name="Normal 9 3 4" xfId="332" xr:uid="{00000000-0005-0000-0000-00004A010000}"/>
    <cellStyle name="Normal 9 4" xfId="333" xr:uid="{00000000-0005-0000-0000-00004B010000}"/>
    <cellStyle name="Normal 9 4 2" xfId="334" xr:uid="{00000000-0005-0000-0000-00004C010000}"/>
    <cellStyle name="Normal 9 4 2 2" xfId="335" xr:uid="{00000000-0005-0000-0000-00004D010000}"/>
    <cellStyle name="Normal 9 4 3" xfId="336" xr:uid="{00000000-0005-0000-0000-00004E010000}"/>
    <cellStyle name="Normal 9 5" xfId="337" xr:uid="{00000000-0005-0000-0000-00004F010000}"/>
    <cellStyle name="Normal 9 5 2" xfId="338" xr:uid="{00000000-0005-0000-0000-000050010000}"/>
    <cellStyle name="Normal 9 6" xfId="339" xr:uid="{00000000-0005-0000-0000-000051010000}"/>
    <cellStyle name="Normal 9 7" xfId="340" xr:uid="{00000000-0005-0000-0000-000052010000}"/>
    <cellStyle name="Note" xfId="368" builtinId="10" customBuiltin="1"/>
    <cellStyle name="Note 2" xfId="341" xr:uid="{00000000-0005-0000-0000-000053010000}"/>
    <cellStyle name="Note 2 2" xfId="342" xr:uid="{00000000-0005-0000-0000-000054010000}"/>
    <cellStyle name="Note 3" xfId="343" xr:uid="{00000000-0005-0000-0000-000055010000}"/>
    <cellStyle name="Note 4" xfId="344" xr:uid="{00000000-0005-0000-0000-000056010000}"/>
    <cellStyle name="Note 4 2" xfId="345" xr:uid="{00000000-0005-0000-0000-000057010000}"/>
    <cellStyle name="Output" xfId="363" builtinId="21" customBuiltin="1"/>
    <cellStyle name="Output 2" xfId="346" xr:uid="{00000000-0005-0000-0000-000058010000}"/>
    <cellStyle name="Percent" xfId="20" builtinId="5"/>
    <cellStyle name="Percent 2" xfId="17" xr:uid="{00000000-0005-0000-0000-00005A010000}"/>
    <cellStyle name="Percent 2 2" xfId="348" xr:uid="{00000000-0005-0000-0000-00005B010000}"/>
    <cellStyle name="Percent 2 3" xfId="347" xr:uid="{00000000-0005-0000-0000-00005C010000}"/>
    <cellStyle name="Percent 3" xfId="349" xr:uid="{00000000-0005-0000-0000-00005D010000}"/>
    <cellStyle name="Title 2" xfId="389" xr:uid="{B7129454-4DFC-41B0-B095-4F0CE9D33534}"/>
    <cellStyle name="Total" xfId="370" builtinId="25" customBuiltin="1"/>
    <cellStyle name="Total 2" xfId="350" xr:uid="{00000000-0005-0000-0000-00005E010000}"/>
    <cellStyle name="Warning Text" xfId="367" builtinId="11" customBuiltin="1"/>
    <cellStyle name="Warning Text 2" xfId="351" xr:uid="{00000000-0005-0000-0000-00005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cote\Downloads\P2B_County_Age%20(2).xlsx" TargetMode="External"/><Relationship Id="rId1" Type="http://schemas.openxmlformats.org/officeDocument/2006/relationships/externalLinkPath" Target="/Users/bcote/Downloads/P2B_County_Ag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bout the Data"/>
      <sheetName val="County Population by Age"/>
    </sheetNames>
    <sheetDataSet>
      <sheetData sheetId="0"/>
      <sheetData sheetId="1">
        <row r="514">
          <cell r="D514">
            <v>307</v>
          </cell>
        </row>
        <row r="526">
          <cell r="D526">
            <v>350</v>
          </cell>
        </row>
        <row r="573">
          <cell r="D573">
            <v>279</v>
          </cell>
        </row>
        <row r="609">
          <cell r="D609">
            <v>14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ensus.gov/data/datasets/2016/demo/saipe/2016-state-and-county.html" TargetMode="External"/><Relationship Id="rId13" Type="http://schemas.openxmlformats.org/officeDocument/2006/relationships/hyperlink" Target="http://www.dof.ca.gov/Forecasting/Demographics/Estimates/" TargetMode="External"/><Relationship Id="rId18" Type="http://schemas.openxmlformats.org/officeDocument/2006/relationships/hyperlink" Target="https://data.edd.ca.gov/Labor-Force-and-Unemployment-Rates/Labor-Force-and-Unemployment-Rate-for-California-C/r8rw-9pxx" TargetMode="External"/><Relationship Id="rId3" Type="http://schemas.openxmlformats.org/officeDocument/2006/relationships/hyperlink" Target="http://www.dof.ca.gov/Forecasting/Demographics/projections/" TargetMode="External"/><Relationship Id="rId7" Type="http://schemas.openxmlformats.org/officeDocument/2006/relationships/hyperlink" Target="https://data.edd.ca.gov/Labor-Force-and-Unemployment-Rates/Labor-Force-and-Unemployment-Rate-for-California-C/r8rw-9pxx" TargetMode="External"/><Relationship Id="rId12" Type="http://schemas.openxmlformats.org/officeDocument/2006/relationships/hyperlink" Target="http://www.dof.ca.gov/Forecasting/Demographics/Estimates/" TargetMode="External"/><Relationship Id="rId17" Type="http://schemas.openxmlformats.org/officeDocument/2006/relationships/hyperlink" Target="https://www.census.gov/programs-surveys/saipe/data/datasets.html" TargetMode="External"/><Relationship Id="rId2" Type="http://schemas.openxmlformats.org/officeDocument/2006/relationships/hyperlink" Target="http://www.dof.ca.gov/Forecasting/Demographics/Estimates/" TargetMode="External"/><Relationship Id="rId16" Type="http://schemas.openxmlformats.org/officeDocument/2006/relationships/hyperlink" Target="https://www.census.gov/programs-surveys/saipe/data/datasets.html" TargetMode="External"/><Relationship Id="rId1" Type="http://schemas.openxmlformats.org/officeDocument/2006/relationships/hyperlink" Target="http://www.dof.ca.gov/Forecasting/Demographics/projections/" TargetMode="External"/><Relationship Id="rId6" Type="http://schemas.openxmlformats.org/officeDocument/2006/relationships/hyperlink" Target="http://www.sos.ca.gov/elections/voter-registration/voter-registration-statistics/" TargetMode="External"/><Relationship Id="rId11" Type="http://schemas.openxmlformats.org/officeDocument/2006/relationships/hyperlink" Target="http://www.dof.ca.gov/Forecasting/Demographics/Estimates/" TargetMode="External"/><Relationship Id="rId5" Type="http://schemas.openxmlformats.org/officeDocument/2006/relationships/hyperlink" Target="http://www.sos.ca.gov/elections/voter-registration/voter-registration-statistics/" TargetMode="External"/><Relationship Id="rId15" Type="http://schemas.openxmlformats.org/officeDocument/2006/relationships/hyperlink" Target="https://www.census.gov/programs-surveys/saipe/data/datasets.html" TargetMode="External"/><Relationship Id="rId10" Type="http://schemas.openxmlformats.org/officeDocument/2006/relationships/hyperlink" Target="https://www.census.gov/data/datasets/2016/demo/saipe/2016-state-and-county.html" TargetMode="External"/><Relationship Id="rId19" Type="http://schemas.openxmlformats.org/officeDocument/2006/relationships/printerSettings" Target="../printerSettings/printerSettings2.bin"/><Relationship Id="rId4" Type="http://schemas.openxmlformats.org/officeDocument/2006/relationships/hyperlink" Target="http://www.dof.ca.gov/Forecasting/Demographics/projections/" TargetMode="External"/><Relationship Id="rId9" Type="http://schemas.openxmlformats.org/officeDocument/2006/relationships/hyperlink" Target="https://www.census.gov/programs-surveys/saipe/data/datasets.html" TargetMode="External"/><Relationship Id="rId14" Type="http://schemas.openxmlformats.org/officeDocument/2006/relationships/hyperlink" Target="https://www.census.gov/programs-surveys/saipe/data/dataset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boe.ca.gov/dataportal/catalog.htm?category=Property%20Taxes" TargetMode="External"/><Relationship Id="rId3" Type="http://schemas.openxmlformats.org/officeDocument/2006/relationships/hyperlink" Target="https://www.cdtfa.ca.gov/dataportal/catalog.htm?category=Taxable%20Sales%20in%20California" TargetMode="External"/><Relationship Id="rId7" Type="http://schemas.openxmlformats.org/officeDocument/2006/relationships/hyperlink" Target="http://www.boe.ca.gov/dataportal/catalog.htm?category=Property%20Taxes" TargetMode="External"/><Relationship Id="rId2" Type="http://schemas.openxmlformats.org/officeDocument/2006/relationships/hyperlink" Target="https://www.boe.ca.gov/DataPortal/Catalog.aspx?search=Property+Taxes" TargetMode="External"/><Relationship Id="rId1" Type="http://schemas.openxmlformats.org/officeDocument/2006/relationships/hyperlink" Target="http://www.boe.ca.gov/dataportal/catalog.htm?category=Property%20Taxes" TargetMode="External"/><Relationship Id="rId6" Type="http://schemas.openxmlformats.org/officeDocument/2006/relationships/hyperlink" Target="http://www.boe.ca.gov/dataportal/catalog.htm?category=Property%20Taxes" TargetMode="External"/><Relationship Id="rId5" Type="http://schemas.openxmlformats.org/officeDocument/2006/relationships/hyperlink" Target="http://www.boe.ca.gov/dataportal/catalog.htm?category=Property%20Taxes" TargetMode="External"/><Relationship Id="rId10" Type="http://schemas.openxmlformats.org/officeDocument/2006/relationships/printerSettings" Target="../printerSettings/printerSettings3.bin"/><Relationship Id="rId4" Type="http://schemas.openxmlformats.org/officeDocument/2006/relationships/hyperlink" Target="https://sco.ca.gov/Files-ARD-Local/LocRep/2020-21_County_TOTADA.pdf" TargetMode="External"/><Relationship Id="rId9" Type="http://schemas.openxmlformats.org/officeDocument/2006/relationships/hyperlink" Target="https://www.cdtfa.ca.gov/formspubs/cdtfa95.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sa.usda.gov/news-room/efoia/electronic-reading-room/frequently-requested-information/crop-acreage-data/index" TargetMode="External"/><Relationship Id="rId13" Type="http://schemas.openxmlformats.org/officeDocument/2006/relationships/hyperlink" Target="https://www.dmv.ca.gov/portal/dmv-research-reports/research-development-data-dashboards/vehicles-registered-by-county/" TargetMode="External"/><Relationship Id="rId3" Type="http://schemas.openxmlformats.org/officeDocument/2006/relationships/hyperlink" Target="https://www.dmv.ca.gov/portal/wcm/connect/add5eb07-c676-40b4-98b5-8011b059260a/est_fees_pd_by_county.pdf?MOD=AJPERES" TargetMode="External"/><Relationship Id="rId7" Type="http://schemas.openxmlformats.org/officeDocument/2006/relationships/hyperlink" Target="https://www.fsa.usda.gov/news-room/efoia/electronic-reading-room/frequently-requested-information/crop-acreage-data/index" TargetMode="External"/><Relationship Id="rId12" Type="http://schemas.openxmlformats.org/officeDocument/2006/relationships/hyperlink" Target="https://www.dmv.ca.gov/portal/dmv-research-reports/research-development-data-dashboards/vehicles-registered-by-county/" TargetMode="External"/><Relationship Id="rId17" Type="http://schemas.openxmlformats.org/officeDocument/2006/relationships/printerSettings" Target="../printerSettings/printerSettings4.bin"/><Relationship Id="rId2" Type="http://schemas.openxmlformats.org/officeDocument/2006/relationships/hyperlink" Target="http://www.dof.ca.gov/Forecasting/Demographics/Estimates/" TargetMode="External"/><Relationship Id="rId16" Type="http://schemas.openxmlformats.org/officeDocument/2006/relationships/hyperlink" Target="https://openjustice.doj.ca.gov/data" TargetMode="External"/><Relationship Id="rId1" Type="http://schemas.openxmlformats.org/officeDocument/2006/relationships/hyperlink" Target="https://www.census.gov/construction/bps/" TargetMode="External"/><Relationship Id="rId6" Type="http://schemas.openxmlformats.org/officeDocument/2006/relationships/hyperlink" Target="https://openjustice.doj.ca.gov/crime-statistics/" TargetMode="External"/><Relationship Id="rId11" Type="http://schemas.openxmlformats.org/officeDocument/2006/relationships/hyperlink" Target="https://www.bea.gov/news/2019/local-area-gross-domestic-product-2018" TargetMode="External"/><Relationship Id="rId5" Type="http://schemas.openxmlformats.org/officeDocument/2006/relationships/hyperlink" Target="http://www.dot.ca.gov/hq/tsip/hpms/datalibrary.php" TargetMode="External"/><Relationship Id="rId15" Type="http://schemas.openxmlformats.org/officeDocument/2006/relationships/hyperlink" Target="https://openjustice.doj.ca.gov/data" TargetMode="External"/><Relationship Id="rId10" Type="http://schemas.openxmlformats.org/officeDocument/2006/relationships/hyperlink" Target="https://www.bea.gov/news/2019/local-area-gross-domestic-product-2018" TargetMode="External"/><Relationship Id="rId4" Type="http://schemas.openxmlformats.org/officeDocument/2006/relationships/hyperlink" Target="http://www.dot.ca.gov/hq/tsip/hpms/datalibrary.php" TargetMode="External"/><Relationship Id="rId9" Type="http://schemas.openxmlformats.org/officeDocument/2006/relationships/hyperlink" Target="https://www.dmv.ca.gov/portal/wcm/connect/add5eb07-c676-40b4-98b5-8011b059260a/est_fees_pd_by_county.pdf?MOD=AJPERES" TargetMode="External"/><Relationship Id="rId14" Type="http://schemas.openxmlformats.org/officeDocument/2006/relationships/hyperlink" Target="https://www.dmv.ca.gov/portal/dmv-research-reports/research-development-data-dashboards/vehicles-registered-by-count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cdss.ca.gov/inforesources/Research-and-Data/Disability-Adult-Programs-Data-Tables/GR-237" TargetMode="External"/><Relationship Id="rId2" Type="http://schemas.openxmlformats.org/officeDocument/2006/relationships/hyperlink" Target="http://www.cdss.ca.gov/inforesources/Research-and-Data/CalFresh-Data-Tables" TargetMode="External"/><Relationship Id="rId1" Type="http://schemas.openxmlformats.org/officeDocument/2006/relationships/hyperlink" Target="https://www.cdss.ca.gov/inforesources/Research-and-Data/Disability-Adult-Programs-Data-Tables" TargetMode="External"/><Relationship Id="rId6" Type="http://schemas.openxmlformats.org/officeDocument/2006/relationships/printerSettings" Target="../printerSettings/printerSettings5.bin"/><Relationship Id="rId5" Type="http://schemas.openxmlformats.org/officeDocument/2006/relationships/hyperlink" Target="https://jpjdreporting.bscc.ca.gov/jps-query" TargetMode="External"/><Relationship Id="rId4" Type="http://schemas.openxmlformats.org/officeDocument/2006/relationships/hyperlink" Target="https://data.chhs.ca.gov/dataset/county-medi-cal-certified-eligible-counts-by-county-and-dual-status-2013-through-201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counties.bythenumbers.sco.ca.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counties.bythenumbers.sco.ca.gov/"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unties.org/county-caucuses" TargetMode="External"/><Relationship Id="rId1" Type="http://schemas.openxmlformats.org/officeDocument/2006/relationships/hyperlink" Target="https://publicpay.ca.gov/Reports/Counties/Counti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7"/>
  <sheetViews>
    <sheetView tabSelected="1" workbookViewId="0">
      <selection activeCell="E84" sqref="E84"/>
    </sheetView>
  </sheetViews>
  <sheetFormatPr defaultColWidth="9.140625" defaultRowHeight="15"/>
  <cols>
    <col min="1" max="1" width="3.42578125" customWidth="1"/>
    <col min="2" max="2" width="9.140625" customWidth="1"/>
  </cols>
  <sheetData>
    <row r="1" spans="1:9" ht="18.75">
      <c r="A1" s="54" t="s">
        <v>137</v>
      </c>
      <c r="B1" s="54"/>
      <c r="C1" s="54"/>
      <c r="D1" s="54"/>
      <c r="E1" s="54"/>
      <c r="F1" s="54"/>
      <c r="G1" s="54"/>
      <c r="H1" s="54"/>
      <c r="I1" s="54"/>
    </row>
    <row r="2" spans="1:9">
      <c r="A2" s="55" t="s">
        <v>240</v>
      </c>
      <c r="B2" s="55"/>
      <c r="C2" s="55"/>
      <c r="D2" s="55"/>
      <c r="E2" s="55"/>
      <c r="F2" s="55"/>
      <c r="G2" s="55"/>
      <c r="H2" s="55"/>
      <c r="I2" s="55"/>
    </row>
    <row r="4" spans="1:9" ht="62.25" customHeight="1">
      <c r="A4" s="53" t="s">
        <v>136</v>
      </c>
      <c r="B4" s="53"/>
      <c r="C4" s="53"/>
      <c r="D4" s="53"/>
      <c r="E4" s="53"/>
      <c r="F4" s="53"/>
      <c r="G4" s="53"/>
      <c r="H4" s="53"/>
      <c r="I4" s="53"/>
    </row>
    <row r="6" spans="1:9">
      <c r="A6" s="56" t="s">
        <v>124</v>
      </c>
      <c r="B6" s="56"/>
      <c r="C6" s="56"/>
      <c r="D6" s="56"/>
      <c r="E6" s="56"/>
      <c r="F6" s="56"/>
      <c r="G6" s="56"/>
      <c r="H6" s="56"/>
      <c r="I6" s="56"/>
    </row>
    <row r="8" spans="1:9" ht="45" customHeight="1">
      <c r="A8" s="53" t="s">
        <v>236</v>
      </c>
      <c r="B8" s="53"/>
      <c r="C8" s="53"/>
      <c r="D8" s="53"/>
      <c r="E8" s="53"/>
      <c r="F8" s="53"/>
      <c r="G8" s="53"/>
      <c r="H8" s="53"/>
      <c r="I8" s="53"/>
    </row>
    <row r="9" spans="1:9">
      <c r="A9" s="4"/>
      <c r="B9" s="4"/>
      <c r="C9" s="4"/>
      <c r="D9" s="4"/>
      <c r="E9" s="4"/>
      <c r="F9" s="4"/>
      <c r="G9" s="4"/>
      <c r="H9" s="4"/>
      <c r="I9" s="4"/>
    </row>
    <row r="11" spans="1:9" ht="15.75">
      <c r="A11" s="52" t="s">
        <v>125</v>
      </c>
      <c r="B11" s="52"/>
      <c r="C11" s="52"/>
      <c r="D11" s="52"/>
      <c r="E11" s="52"/>
    </row>
    <row r="13" spans="1:9">
      <c r="A13" s="5" t="s">
        <v>126</v>
      </c>
    </row>
    <row r="14" spans="1:9">
      <c r="B14" t="s">
        <v>143</v>
      </c>
    </row>
    <row r="15" spans="1:9">
      <c r="B15" t="s">
        <v>144</v>
      </c>
    </row>
    <row r="16" spans="1:9">
      <c r="B16" t="s">
        <v>145</v>
      </c>
    </row>
    <row r="17" spans="2:2">
      <c r="B17" t="s">
        <v>146</v>
      </c>
    </row>
    <row r="18" spans="2:2">
      <c r="B18" t="s">
        <v>147</v>
      </c>
    </row>
    <row r="19" spans="2:2">
      <c r="B19" t="s">
        <v>148</v>
      </c>
    </row>
    <row r="20" spans="2:2">
      <c r="B20" t="s">
        <v>149</v>
      </c>
    </row>
    <row r="21" spans="2:2">
      <c r="B21" t="s">
        <v>150</v>
      </c>
    </row>
    <row r="22" spans="2:2">
      <c r="B22" t="s">
        <v>173</v>
      </c>
    </row>
    <row r="23" spans="2:2">
      <c r="B23" t="s">
        <v>153</v>
      </c>
    </row>
    <row r="24" spans="2:2">
      <c r="B24" t="s">
        <v>151</v>
      </c>
    </row>
    <row r="25" spans="2:2">
      <c r="B25" t="s">
        <v>154</v>
      </c>
    </row>
    <row r="26" spans="2:2">
      <c r="B26" t="s">
        <v>155</v>
      </c>
    </row>
    <row r="27" spans="2:2">
      <c r="B27" t="s">
        <v>156</v>
      </c>
    </row>
    <row r="28" spans="2:2">
      <c r="B28" t="s">
        <v>157</v>
      </c>
    </row>
    <row r="29" spans="2:2">
      <c r="B29" t="s">
        <v>158</v>
      </c>
    </row>
    <row r="30" spans="2:2">
      <c r="B30" t="s">
        <v>159</v>
      </c>
    </row>
    <row r="31" spans="2:2">
      <c r="B31" t="s">
        <v>160</v>
      </c>
    </row>
    <row r="32" spans="2:2">
      <c r="B32" t="s">
        <v>161</v>
      </c>
    </row>
    <row r="33" spans="1:2">
      <c r="B33" t="s">
        <v>162</v>
      </c>
    </row>
    <row r="34" spans="1:2">
      <c r="B34" t="s">
        <v>174</v>
      </c>
    </row>
    <row r="35" spans="1:2">
      <c r="B35" t="s">
        <v>175</v>
      </c>
    </row>
    <row r="36" spans="1:2">
      <c r="B36" t="s">
        <v>176</v>
      </c>
    </row>
    <row r="37" spans="1:2">
      <c r="B37" t="s">
        <v>168</v>
      </c>
    </row>
    <row r="38" spans="1:2">
      <c r="B38" t="s">
        <v>169</v>
      </c>
    </row>
    <row r="39" spans="1:2">
      <c r="B39" t="s">
        <v>170</v>
      </c>
    </row>
    <row r="40" spans="1:2">
      <c r="B40" t="s">
        <v>171</v>
      </c>
    </row>
    <row r="41" spans="1:2">
      <c r="B41" t="s">
        <v>172</v>
      </c>
    </row>
    <row r="43" spans="1:2">
      <c r="A43" s="5" t="s">
        <v>127</v>
      </c>
    </row>
    <row r="44" spans="1:2">
      <c r="B44" t="s">
        <v>186</v>
      </c>
    </row>
    <row r="45" spans="1:2">
      <c r="B45" t="s">
        <v>178</v>
      </c>
    </row>
    <row r="46" spans="1:2">
      <c r="B46" t="s">
        <v>179</v>
      </c>
    </row>
    <row r="47" spans="1:2">
      <c r="B47" t="s">
        <v>180</v>
      </c>
    </row>
    <row r="48" spans="1:2">
      <c r="B48" t="s">
        <v>181</v>
      </c>
    </row>
    <row r="49" spans="1:2">
      <c r="B49" t="s">
        <v>187</v>
      </c>
    </row>
    <row r="50" spans="1:2">
      <c r="B50" t="s">
        <v>183</v>
      </c>
    </row>
    <row r="51" spans="1:2">
      <c r="B51" t="s">
        <v>188</v>
      </c>
    </row>
    <row r="52" spans="1:2">
      <c r="B52" t="s">
        <v>232</v>
      </c>
    </row>
    <row r="53" spans="1:2">
      <c r="B53" t="s">
        <v>233</v>
      </c>
    </row>
    <row r="54" spans="1:2">
      <c r="B54" t="s">
        <v>185</v>
      </c>
    </row>
    <row r="56" spans="1:2">
      <c r="A56" s="5" t="s">
        <v>128</v>
      </c>
    </row>
    <row r="57" spans="1:2">
      <c r="A57" s="5"/>
      <c r="B57" t="s">
        <v>189</v>
      </c>
    </row>
    <row r="58" spans="1:2">
      <c r="A58" s="5"/>
      <c r="B58" t="s">
        <v>142</v>
      </c>
    </row>
    <row r="59" spans="1:2">
      <c r="B59" t="s">
        <v>195</v>
      </c>
    </row>
    <row r="60" spans="1:2">
      <c r="B60" t="s">
        <v>196</v>
      </c>
    </row>
    <row r="61" spans="1:2">
      <c r="B61" t="s">
        <v>197</v>
      </c>
    </row>
    <row r="62" spans="1:2">
      <c r="B62" t="s">
        <v>193</v>
      </c>
    </row>
    <row r="63" spans="1:2">
      <c r="B63" t="s">
        <v>194</v>
      </c>
    </row>
    <row r="64" spans="1:2">
      <c r="B64" t="s">
        <v>198</v>
      </c>
    </row>
    <row r="65" spans="2:2">
      <c r="B65" t="s">
        <v>199</v>
      </c>
    </row>
    <row r="66" spans="2:2">
      <c r="B66" t="s">
        <v>200</v>
      </c>
    </row>
    <row r="67" spans="2:2">
      <c r="B67" t="s">
        <v>201</v>
      </c>
    </row>
    <row r="68" spans="2:2">
      <c r="B68" t="s">
        <v>202</v>
      </c>
    </row>
    <row r="69" spans="2:2">
      <c r="B69" t="s">
        <v>203</v>
      </c>
    </row>
    <row r="70" spans="2:2">
      <c r="B70" t="s">
        <v>204</v>
      </c>
    </row>
    <row r="71" spans="2:2">
      <c r="B71" t="s">
        <v>205</v>
      </c>
    </row>
    <row r="72" spans="2:2">
      <c r="B72" t="s">
        <v>206</v>
      </c>
    </row>
    <row r="73" spans="2:2">
      <c r="B73" t="s">
        <v>207</v>
      </c>
    </row>
    <row r="74" spans="2:2">
      <c r="B74" t="s">
        <v>208</v>
      </c>
    </row>
    <row r="75" spans="2:2">
      <c r="B75" t="s">
        <v>209</v>
      </c>
    </row>
    <row r="76" spans="2:2">
      <c r="B76" t="s">
        <v>210</v>
      </c>
    </row>
    <row r="77" spans="2:2">
      <c r="B77" t="s">
        <v>211</v>
      </c>
    </row>
    <row r="78" spans="2:2">
      <c r="B78" t="s">
        <v>212</v>
      </c>
    </row>
    <row r="79" spans="2:2">
      <c r="B79" t="s">
        <v>213</v>
      </c>
    </row>
    <row r="81" spans="1:3">
      <c r="A81" s="5" t="s">
        <v>129</v>
      </c>
    </row>
    <row r="82" spans="1:3">
      <c r="B82" t="s">
        <v>237</v>
      </c>
      <c r="C82" s="6"/>
    </row>
    <row r="83" spans="1:3">
      <c r="B83" t="s">
        <v>241</v>
      </c>
      <c r="C83" s="6"/>
    </row>
    <row r="84" spans="1:3">
      <c r="B84" t="s">
        <v>242</v>
      </c>
      <c r="C84" s="6"/>
    </row>
    <row r="85" spans="1:3">
      <c r="B85" t="s">
        <v>226</v>
      </c>
      <c r="C85" s="7"/>
    </row>
    <row r="86" spans="1:3">
      <c r="B86" t="s">
        <v>224</v>
      </c>
      <c r="C86" s="7"/>
    </row>
    <row r="87" spans="1:3">
      <c r="B87" t="s">
        <v>227</v>
      </c>
      <c r="C87" s="7"/>
    </row>
    <row r="88" spans="1:3">
      <c r="B88" t="s">
        <v>228</v>
      </c>
      <c r="C88" s="7"/>
    </row>
    <row r="89" spans="1:3">
      <c r="B89" t="s">
        <v>229</v>
      </c>
      <c r="C89" s="7"/>
    </row>
    <row r="90" spans="1:3">
      <c r="B90" t="s">
        <v>230</v>
      </c>
      <c r="C90" s="7"/>
    </row>
    <row r="91" spans="1:3">
      <c r="B91" t="s">
        <v>231</v>
      </c>
      <c r="C91" s="7"/>
    </row>
    <row r="92" spans="1:3">
      <c r="B92" t="s">
        <v>222</v>
      </c>
      <c r="C92" s="8"/>
    </row>
    <row r="93" spans="1:3">
      <c r="B93" t="s">
        <v>223</v>
      </c>
      <c r="C93" s="7"/>
    </row>
    <row r="95" spans="1:3">
      <c r="A95" s="5" t="s">
        <v>219</v>
      </c>
    </row>
    <row r="96" spans="1:3">
      <c r="B96" t="s">
        <v>133</v>
      </c>
    </row>
    <row r="97" spans="1:2">
      <c r="B97" t="s">
        <v>132</v>
      </c>
    </row>
    <row r="98" spans="1:2">
      <c r="B98" t="s">
        <v>123</v>
      </c>
    </row>
    <row r="99" spans="1:2">
      <c r="B99" t="s">
        <v>114</v>
      </c>
    </row>
    <row r="100" spans="1:2">
      <c r="B100" t="s">
        <v>131</v>
      </c>
    </row>
    <row r="101" spans="1:2">
      <c r="B101" t="s">
        <v>134</v>
      </c>
    </row>
    <row r="102" spans="1:2">
      <c r="B102" t="s">
        <v>135</v>
      </c>
    </row>
    <row r="103" spans="1:2">
      <c r="B103" t="s">
        <v>112</v>
      </c>
    </row>
    <row r="104" spans="1:2">
      <c r="B104" t="s">
        <v>113</v>
      </c>
    </row>
    <row r="105" spans="1:2">
      <c r="B105" t="s">
        <v>111</v>
      </c>
    </row>
    <row r="106" spans="1:2">
      <c r="B106" t="s">
        <v>120</v>
      </c>
    </row>
    <row r="107" spans="1:2">
      <c r="B107" t="s">
        <v>110</v>
      </c>
    </row>
    <row r="109" spans="1:2">
      <c r="A109" s="5" t="s">
        <v>218</v>
      </c>
    </row>
    <row r="110" spans="1:2">
      <c r="B110" t="s">
        <v>115</v>
      </c>
    </row>
    <row r="111" spans="1:2">
      <c r="B111" t="s">
        <v>234</v>
      </c>
    </row>
    <row r="112" spans="1:2">
      <c r="B112" t="s">
        <v>117</v>
      </c>
    </row>
    <row r="113" spans="1:2">
      <c r="B113" t="s">
        <v>116</v>
      </c>
    </row>
    <row r="114" spans="1:2">
      <c r="B114" t="s">
        <v>121</v>
      </c>
    </row>
    <row r="115" spans="1:2">
      <c r="B115" t="s">
        <v>119</v>
      </c>
    </row>
    <row r="116" spans="1:2">
      <c r="B116" t="s">
        <v>118</v>
      </c>
    </row>
    <row r="118" spans="1:2">
      <c r="A118" s="5" t="s">
        <v>130</v>
      </c>
    </row>
    <row r="119" spans="1:2">
      <c r="B119" t="s">
        <v>109</v>
      </c>
    </row>
    <row r="120" spans="1:2">
      <c r="B120" t="s">
        <v>59</v>
      </c>
    </row>
    <row r="121" spans="1:2">
      <c r="B121" t="s">
        <v>61</v>
      </c>
    </row>
    <row r="122" spans="1:2">
      <c r="B122" t="s">
        <v>63</v>
      </c>
    </row>
    <row r="123" spans="1:2">
      <c r="B123" t="s">
        <v>122</v>
      </c>
    </row>
    <row r="124" spans="1:2">
      <c r="B124" t="s">
        <v>216</v>
      </c>
    </row>
    <row r="125" spans="1:2">
      <c r="B125" t="s">
        <v>215</v>
      </c>
    </row>
    <row r="126" spans="1:2">
      <c r="B126" t="s">
        <v>217</v>
      </c>
    </row>
    <row r="127" spans="1:2">
      <c r="B127" s="3"/>
    </row>
  </sheetData>
  <mergeCells count="6">
    <mergeCell ref="A11:E11"/>
    <mergeCell ref="A4:I4"/>
    <mergeCell ref="A1:I1"/>
    <mergeCell ref="A2:I2"/>
    <mergeCell ref="A6:I6"/>
    <mergeCell ref="A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1"/>
  <sheetViews>
    <sheetView workbookViewId="0">
      <pane ySplit="1" topLeftCell="A30" activePane="bottomLeft" state="frozen"/>
      <selection pane="bottomLeft" activeCell="A50" sqref="A50"/>
    </sheetView>
  </sheetViews>
  <sheetFormatPr defaultRowHeight="15"/>
  <cols>
    <col min="1" max="1" width="14.85546875" bestFit="1" customWidth="1"/>
    <col min="2" max="3" width="12.140625" customWidth="1"/>
    <col min="4" max="4" width="15.140625" customWidth="1"/>
    <col min="5" max="5" width="15.7109375" customWidth="1"/>
    <col min="6" max="9" width="14.5703125" customWidth="1"/>
    <col min="10" max="10" width="18.28515625" customWidth="1"/>
    <col min="11" max="12" width="14.5703125" customWidth="1"/>
    <col min="13" max="13" width="8.85546875" customWidth="1"/>
    <col min="14" max="14" width="9.85546875" customWidth="1"/>
    <col min="15" max="15" width="10.85546875" customWidth="1"/>
    <col min="16" max="16" width="9.42578125" customWidth="1"/>
    <col min="17" max="17" width="11.5703125" customWidth="1"/>
    <col min="18" max="18" width="15.7109375" customWidth="1"/>
    <col min="19" max="20" width="11.5703125" customWidth="1"/>
    <col min="21" max="22" width="12.85546875" customWidth="1"/>
    <col min="23" max="23" width="13.28515625" customWidth="1"/>
    <col min="24" max="24" width="12.5703125" customWidth="1"/>
    <col min="25" max="25" width="14.85546875" style="17" customWidth="1"/>
    <col min="26" max="26" width="8.85546875"/>
    <col min="27" max="27" width="8.42578125" bestFit="1" customWidth="1"/>
    <col min="28" max="29" width="9" bestFit="1" customWidth="1"/>
    <col min="30" max="30" width="10.5703125" bestFit="1" customWidth="1"/>
  </cols>
  <sheetData>
    <row r="1" spans="1:30" s="1" customFormat="1" ht="63.75">
      <c r="A1" s="6" t="s">
        <v>0</v>
      </c>
      <c r="B1" s="27" t="s">
        <v>143</v>
      </c>
      <c r="C1" s="27" t="s">
        <v>144</v>
      </c>
      <c r="D1" s="27" t="s">
        <v>145</v>
      </c>
      <c r="E1" s="27" t="s">
        <v>146</v>
      </c>
      <c r="F1" s="27" t="s">
        <v>147</v>
      </c>
      <c r="G1" s="27" t="s">
        <v>148</v>
      </c>
      <c r="H1" s="27" t="s">
        <v>149</v>
      </c>
      <c r="I1" s="27" t="s">
        <v>150</v>
      </c>
      <c r="J1" s="27" t="s">
        <v>151</v>
      </c>
      <c r="K1" s="27" t="s">
        <v>152</v>
      </c>
      <c r="L1" s="27" t="s">
        <v>153</v>
      </c>
      <c r="M1" s="27" t="s">
        <v>154</v>
      </c>
      <c r="N1" s="27" t="s">
        <v>155</v>
      </c>
      <c r="O1" s="27" t="s">
        <v>156</v>
      </c>
      <c r="P1" s="27" t="s">
        <v>157</v>
      </c>
      <c r="Q1" s="27" t="s">
        <v>158</v>
      </c>
      <c r="R1" s="27" t="s">
        <v>163</v>
      </c>
      <c r="S1" s="27" t="s">
        <v>160</v>
      </c>
      <c r="T1" s="27" t="s">
        <v>161</v>
      </c>
      <c r="U1" s="27" t="s">
        <v>162</v>
      </c>
      <c r="V1" s="27" t="s">
        <v>164</v>
      </c>
      <c r="W1" s="27" t="s">
        <v>165</v>
      </c>
      <c r="X1" s="27" t="s">
        <v>166</v>
      </c>
      <c r="Y1" s="27" t="s">
        <v>167</v>
      </c>
      <c r="Z1" s="20" t="s">
        <v>168</v>
      </c>
      <c r="AA1" s="20" t="s">
        <v>169</v>
      </c>
      <c r="AB1" s="20" t="s">
        <v>170</v>
      </c>
      <c r="AC1" s="20" t="s">
        <v>171</v>
      </c>
      <c r="AD1" s="20" t="s">
        <v>172</v>
      </c>
    </row>
    <row r="2" spans="1:30">
      <c r="A2" s="41" t="s">
        <v>1</v>
      </c>
      <c r="B2" s="42">
        <v>1636194</v>
      </c>
      <c r="C2" s="42">
        <v>52162</v>
      </c>
      <c r="D2" s="42">
        <v>147006</v>
      </c>
      <c r="E2" s="42">
        <v>3210</v>
      </c>
      <c r="F2" s="42">
        <v>4089</v>
      </c>
      <c r="G2" s="42">
        <v>541582</v>
      </c>
      <c r="H2" s="42">
        <v>164053</v>
      </c>
      <c r="I2" s="42">
        <v>364036</v>
      </c>
      <c r="J2" s="42">
        <v>70157</v>
      </c>
      <c r="K2" s="42">
        <v>13020</v>
      </c>
      <c r="L2" s="42">
        <v>481109</v>
      </c>
      <c r="M2" s="42">
        <v>105923</v>
      </c>
      <c r="N2" s="42">
        <v>242834</v>
      </c>
      <c r="O2" s="42">
        <v>984560</v>
      </c>
      <c r="P2" s="42">
        <v>304729</v>
      </c>
      <c r="Q2" s="42">
        <v>1128436</v>
      </c>
      <c r="R2" s="42">
        <v>223435</v>
      </c>
      <c r="S2" s="42">
        <v>561195</v>
      </c>
      <c r="T2" s="42">
        <v>100836</v>
      </c>
      <c r="U2" s="42">
        <v>43947</v>
      </c>
      <c r="V2" s="42">
        <v>831600</v>
      </c>
      <c r="W2" s="43">
        <v>794200</v>
      </c>
      <c r="X2" s="43">
        <v>37400</v>
      </c>
      <c r="Y2" s="44">
        <v>4.4999999999999998E-2</v>
      </c>
      <c r="Z2" s="42">
        <v>152654</v>
      </c>
      <c r="AA2" s="45">
        <v>9.4E-2</v>
      </c>
      <c r="AB2" s="42">
        <v>32470</v>
      </c>
      <c r="AC2" s="46">
        <v>9.9000000000000005E-2</v>
      </c>
      <c r="AD2" s="47">
        <v>108971</v>
      </c>
    </row>
    <row r="3" spans="1:30">
      <c r="A3" t="s">
        <v>2</v>
      </c>
      <c r="B3" s="9">
        <v>1184</v>
      </c>
      <c r="C3" s="9">
        <v>51</v>
      </c>
      <c r="D3" s="9">
        <v>1184</v>
      </c>
      <c r="E3" s="9">
        <v>51</v>
      </c>
      <c r="F3" s="9">
        <v>219</v>
      </c>
      <c r="G3" s="9">
        <v>20</v>
      </c>
      <c r="H3" s="9">
        <v>5</v>
      </c>
      <c r="I3" s="9">
        <v>131</v>
      </c>
      <c r="J3" s="9">
        <v>30</v>
      </c>
      <c r="K3" s="9">
        <v>0</v>
      </c>
      <c r="L3" s="9">
        <v>762</v>
      </c>
      <c r="M3" s="9">
        <v>67</v>
      </c>
      <c r="N3" s="9">
        <v>112</v>
      </c>
      <c r="O3" s="9">
        <v>646</v>
      </c>
      <c r="P3" s="9">
        <v>342</v>
      </c>
      <c r="Q3" s="9">
        <v>989</v>
      </c>
      <c r="R3" s="9">
        <v>225</v>
      </c>
      <c r="S3" s="9">
        <v>384</v>
      </c>
      <c r="T3" s="9">
        <v>211</v>
      </c>
      <c r="U3" s="9">
        <v>87</v>
      </c>
      <c r="V3" s="9">
        <v>510</v>
      </c>
      <c r="W3" s="28">
        <v>470</v>
      </c>
      <c r="X3" s="28">
        <v>40</v>
      </c>
      <c r="Y3" s="18">
        <v>7.4999999999999997E-2</v>
      </c>
      <c r="Z3">
        <v>194</v>
      </c>
      <c r="AA3" s="29">
        <v>0.158</v>
      </c>
      <c r="AB3">
        <v>59</v>
      </c>
      <c r="AC3" s="30">
        <v>0.27200000000000002</v>
      </c>
      <c r="AD3" s="21">
        <v>87570</v>
      </c>
    </row>
    <row r="4" spans="1:30">
      <c r="A4" t="s">
        <v>3</v>
      </c>
      <c r="B4" s="9">
        <v>39837</v>
      </c>
      <c r="C4" s="9">
        <v>4119</v>
      </c>
      <c r="D4" s="9">
        <v>22282</v>
      </c>
      <c r="E4" s="9">
        <v>101</v>
      </c>
      <c r="F4" s="9">
        <v>593</v>
      </c>
      <c r="G4" s="9">
        <v>626</v>
      </c>
      <c r="H4" s="9">
        <v>1041</v>
      </c>
      <c r="I4" s="9">
        <v>6183</v>
      </c>
      <c r="J4" s="9">
        <v>1047</v>
      </c>
      <c r="K4" s="9">
        <v>92</v>
      </c>
      <c r="L4" s="9">
        <v>30506</v>
      </c>
      <c r="M4" s="9">
        <v>1944</v>
      </c>
      <c r="N4" s="9">
        <v>3669</v>
      </c>
      <c r="O4" s="9">
        <v>21943</v>
      </c>
      <c r="P4" s="9">
        <v>12532</v>
      </c>
      <c r="Q4" s="9">
        <v>29249</v>
      </c>
      <c r="R4" s="9">
        <v>4356</v>
      </c>
      <c r="S4" s="9">
        <v>7047</v>
      </c>
      <c r="T4" s="9">
        <v>12328</v>
      </c>
      <c r="U4" s="9">
        <v>2392</v>
      </c>
      <c r="V4" s="9">
        <v>14570</v>
      </c>
      <c r="W4" s="28">
        <v>13830</v>
      </c>
      <c r="X4" s="28">
        <v>740</v>
      </c>
      <c r="Y4" s="18">
        <v>5.0999999999999997E-2</v>
      </c>
      <c r="Z4" s="9">
        <v>4104</v>
      </c>
      <c r="AA4" s="29">
        <v>0.111</v>
      </c>
      <c r="AB4" s="9">
        <v>831</v>
      </c>
      <c r="AC4" s="30">
        <v>0.13500000000000001</v>
      </c>
      <c r="AD4" s="21">
        <v>68159</v>
      </c>
    </row>
    <row r="5" spans="1:30">
      <c r="A5" t="s">
        <v>4</v>
      </c>
      <c r="B5" s="9">
        <v>205592</v>
      </c>
      <c r="C5" s="9">
        <v>5118</v>
      </c>
      <c r="D5" s="9">
        <v>60109</v>
      </c>
      <c r="E5" s="9">
        <v>359</v>
      </c>
      <c r="F5" s="9">
        <v>3259</v>
      </c>
      <c r="G5" s="9">
        <v>10757</v>
      </c>
      <c r="H5" s="9">
        <v>3442</v>
      </c>
      <c r="I5" s="9">
        <v>38515</v>
      </c>
      <c r="J5" s="9">
        <v>8041</v>
      </c>
      <c r="K5" s="9">
        <v>460</v>
      </c>
      <c r="L5" s="9">
        <v>143141</v>
      </c>
      <c r="M5" s="9">
        <v>12809</v>
      </c>
      <c r="N5" s="9">
        <v>27875</v>
      </c>
      <c r="O5" s="9">
        <v>127554</v>
      </c>
      <c r="P5" s="9">
        <v>39377</v>
      </c>
      <c r="Q5" s="9">
        <v>171275</v>
      </c>
      <c r="R5" s="9">
        <v>24663</v>
      </c>
      <c r="S5" s="9">
        <v>42897</v>
      </c>
      <c r="T5" s="9">
        <v>44315</v>
      </c>
      <c r="U5" s="9">
        <v>11608</v>
      </c>
      <c r="V5" s="9">
        <v>91100</v>
      </c>
      <c r="W5" s="28">
        <v>86200</v>
      </c>
      <c r="X5" s="28">
        <v>4900</v>
      </c>
      <c r="Y5" s="18">
        <v>5.2999999999999999E-2</v>
      </c>
      <c r="Z5" s="9">
        <v>33874</v>
      </c>
      <c r="AA5" s="29">
        <v>0.16600000000000001</v>
      </c>
      <c r="AB5" s="9">
        <v>7622</v>
      </c>
      <c r="AC5" s="30">
        <v>0.183</v>
      </c>
      <c r="AD5" s="21">
        <v>62982</v>
      </c>
    </row>
    <row r="6" spans="1:30">
      <c r="A6" t="s">
        <v>5</v>
      </c>
      <c r="B6" s="9">
        <v>44890</v>
      </c>
      <c r="C6" s="9">
        <v>424</v>
      </c>
      <c r="D6" s="9">
        <v>41348</v>
      </c>
      <c r="E6" s="9">
        <v>380</v>
      </c>
      <c r="F6" s="9">
        <v>556</v>
      </c>
      <c r="G6" s="9">
        <v>730</v>
      </c>
      <c r="H6" s="9">
        <v>400</v>
      </c>
      <c r="I6" s="9">
        <v>6321</v>
      </c>
      <c r="J6" s="9">
        <v>1539</v>
      </c>
      <c r="K6" s="9">
        <v>89</v>
      </c>
      <c r="L6" s="9">
        <v>35109</v>
      </c>
      <c r="M6" s="9">
        <v>2385</v>
      </c>
      <c r="N6" s="9">
        <v>4603</v>
      </c>
      <c r="O6" s="9">
        <v>22647</v>
      </c>
      <c r="P6" s="9">
        <v>15109</v>
      </c>
      <c r="Q6" s="9">
        <v>36376</v>
      </c>
      <c r="R6" s="9">
        <v>5560</v>
      </c>
      <c r="S6" s="9">
        <v>8458</v>
      </c>
      <c r="T6" s="9">
        <v>14912</v>
      </c>
      <c r="U6" s="9">
        <v>3253</v>
      </c>
      <c r="V6" s="9">
        <v>22510</v>
      </c>
      <c r="W6" s="28">
        <v>21560</v>
      </c>
      <c r="X6" s="28">
        <v>950</v>
      </c>
      <c r="Y6" s="18">
        <v>4.2000000000000003E-2</v>
      </c>
      <c r="Z6" s="9">
        <v>6198</v>
      </c>
      <c r="AA6" s="29">
        <v>0.13500000000000001</v>
      </c>
      <c r="AB6" s="9">
        <v>1416</v>
      </c>
      <c r="AC6" s="30">
        <v>0.183</v>
      </c>
      <c r="AD6" s="21">
        <v>68298</v>
      </c>
    </row>
    <row r="7" spans="1:30">
      <c r="A7" t="s">
        <v>6</v>
      </c>
      <c r="B7" s="9">
        <v>21771</v>
      </c>
      <c r="C7" s="9">
        <v>181</v>
      </c>
      <c r="D7" s="9">
        <v>9775</v>
      </c>
      <c r="E7" s="9">
        <v>48</v>
      </c>
      <c r="F7" s="9">
        <v>291</v>
      </c>
      <c r="G7" s="9">
        <v>282</v>
      </c>
      <c r="H7" s="9">
        <v>158</v>
      </c>
      <c r="I7" s="9">
        <v>13360</v>
      </c>
      <c r="J7" s="9">
        <v>269</v>
      </c>
      <c r="K7" s="9">
        <v>60</v>
      </c>
      <c r="L7" s="9">
        <v>7550</v>
      </c>
      <c r="M7" s="9">
        <f>'[1]County Population by Age'!$D$514</f>
        <v>307</v>
      </c>
      <c r="N7" s="9">
        <f>'[1]County Population by Age'!$D$526</f>
        <v>350</v>
      </c>
      <c r="O7" s="9">
        <f>'[1]County Population by Age'!$D$573</f>
        <v>279</v>
      </c>
      <c r="P7" s="9">
        <f>'[1]County Population by Age'!$D$609</f>
        <v>14</v>
      </c>
      <c r="Q7" s="9">
        <v>13296</v>
      </c>
      <c r="R7" s="9">
        <v>2264</v>
      </c>
      <c r="S7" s="9">
        <v>3256</v>
      </c>
      <c r="T7" s="9">
        <v>4094</v>
      </c>
      <c r="U7" s="9">
        <v>642</v>
      </c>
      <c r="V7" s="9">
        <v>10550</v>
      </c>
      <c r="W7" s="28">
        <v>9560</v>
      </c>
      <c r="X7" s="28">
        <v>1000</v>
      </c>
      <c r="Y7" s="18">
        <v>9.4E-2</v>
      </c>
      <c r="Z7" s="9">
        <v>2466</v>
      </c>
      <c r="AA7" s="29">
        <v>0.114</v>
      </c>
      <c r="AB7" s="9">
        <v>895</v>
      </c>
      <c r="AC7" s="30">
        <v>0.156</v>
      </c>
      <c r="AD7" s="21">
        <v>60725</v>
      </c>
    </row>
    <row r="8" spans="1:30">
      <c r="A8" t="s">
        <v>7</v>
      </c>
      <c r="B8" s="9">
        <v>1147653</v>
      </c>
      <c r="C8" s="9">
        <v>11674</v>
      </c>
      <c r="D8" s="9">
        <v>174310</v>
      </c>
      <c r="E8" s="9">
        <v>915</v>
      </c>
      <c r="F8" s="9">
        <v>3105</v>
      </c>
      <c r="G8" s="9">
        <v>215654</v>
      </c>
      <c r="H8" s="9">
        <v>98765</v>
      </c>
      <c r="I8" s="9">
        <v>305190</v>
      </c>
      <c r="J8" s="9">
        <v>49340</v>
      </c>
      <c r="K8" s="9">
        <v>5535</v>
      </c>
      <c r="L8" s="9">
        <v>466451</v>
      </c>
      <c r="M8" s="9">
        <v>75683</v>
      </c>
      <c r="N8" s="9">
        <v>167911</v>
      </c>
      <c r="O8" s="9">
        <v>676298</v>
      </c>
      <c r="P8" s="9">
        <v>224148</v>
      </c>
      <c r="Q8" s="9">
        <v>795951</v>
      </c>
      <c r="R8" s="9">
        <v>154611</v>
      </c>
      <c r="S8" s="9">
        <v>376562</v>
      </c>
      <c r="T8" s="9">
        <v>126755</v>
      </c>
      <c r="U8" s="9">
        <v>41932</v>
      </c>
      <c r="V8" s="9">
        <v>553600</v>
      </c>
      <c r="W8" s="28">
        <v>528700</v>
      </c>
      <c r="X8" s="28">
        <v>24900</v>
      </c>
      <c r="Y8" s="18">
        <v>4.4999999999999998E-2</v>
      </c>
      <c r="Z8" s="9">
        <v>100948</v>
      </c>
      <c r="AA8" s="29">
        <v>8.7999999999999995E-2</v>
      </c>
      <c r="AB8" s="9">
        <v>28760</v>
      </c>
      <c r="AC8" s="30">
        <v>0.113</v>
      </c>
      <c r="AD8" s="21">
        <v>110595</v>
      </c>
    </row>
    <row r="9" spans="1:30">
      <c r="A9" t="s">
        <v>8</v>
      </c>
      <c r="B9" s="9">
        <v>26599</v>
      </c>
      <c r="C9" s="9">
        <v>2147</v>
      </c>
      <c r="D9" s="9">
        <v>20809</v>
      </c>
      <c r="E9" s="9">
        <v>194</v>
      </c>
      <c r="F9" s="9">
        <v>1862</v>
      </c>
      <c r="G9" s="9">
        <v>1016</v>
      </c>
      <c r="H9" s="9">
        <v>967</v>
      </c>
      <c r="I9" s="9">
        <v>5052</v>
      </c>
      <c r="J9" s="9">
        <v>945</v>
      </c>
      <c r="K9" s="9">
        <v>30</v>
      </c>
      <c r="L9" s="9">
        <v>16264</v>
      </c>
      <c r="M9" s="9">
        <v>1366</v>
      </c>
      <c r="N9" s="9">
        <v>3922</v>
      </c>
      <c r="O9" s="9">
        <v>15077</v>
      </c>
      <c r="P9" s="9">
        <v>5771</v>
      </c>
      <c r="Q9" s="9">
        <v>18547</v>
      </c>
      <c r="R9" s="9">
        <v>3209</v>
      </c>
      <c r="S9" s="9">
        <v>4559</v>
      </c>
      <c r="T9" s="9">
        <v>5983</v>
      </c>
      <c r="U9" s="9">
        <v>1377</v>
      </c>
      <c r="V9" s="9">
        <v>9480</v>
      </c>
      <c r="W9" s="28">
        <v>8920</v>
      </c>
      <c r="X9" s="28">
        <v>560</v>
      </c>
      <c r="Y9" s="18">
        <v>5.8999999999999997E-2</v>
      </c>
      <c r="Z9" s="9">
        <v>5368</v>
      </c>
      <c r="AA9" s="29">
        <v>0.214</v>
      </c>
      <c r="AB9" s="9">
        <v>1547</v>
      </c>
      <c r="AC9" s="30">
        <v>0.27200000000000002</v>
      </c>
      <c r="AD9" s="21">
        <v>48108</v>
      </c>
    </row>
    <row r="10" spans="1:30">
      <c r="A10" t="s">
        <v>9</v>
      </c>
      <c r="B10" s="9">
        <v>189006</v>
      </c>
      <c r="C10" s="9">
        <v>1250</v>
      </c>
      <c r="D10" s="9">
        <v>157873</v>
      </c>
      <c r="E10" s="9">
        <v>501</v>
      </c>
      <c r="F10" s="9">
        <v>1412</v>
      </c>
      <c r="G10" s="9">
        <v>9619</v>
      </c>
      <c r="H10" s="9">
        <v>1721</v>
      </c>
      <c r="I10" s="9">
        <v>25868</v>
      </c>
      <c r="J10" s="9">
        <v>6338</v>
      </c>
      <c r="K10" s="9">
        <v>316</v>
      </c>
      <c r="L10" s="9">
        <v>142857</v>
      </c>
      <c r="M10" s="9">
        <v>10187</v>
      </c>
      <c r="N10" s="9">
        <v>23678</v>
      </c>
      <c r="O10" s="9">
        <v>104631</v>
      </c>
      <c r="P10" s="9">
        <v>49635</v>
      </c>
      <c r="Q10" s="9">
        <v>143546</v>
      </c>
      <c r="R10" s="9">
        <v>25076</v>
      </c>
      <c r="S10" s="9">
        <v>40836</v>
      </c>
      <c r="T10" s="9">
        <v>53579</v>
      </c>
      <c r="U10" s="9">
        <v>11511</v>
      </c>
      <c r="V10" s="9">
        <v>93900</v>
      </c>
      <c r="W10" s="28">
        <v>90100</v>
      </c>
      <c r="X10" s="28">
        <v>3900</v>
      </c>
      <c r="Y10" s="18">
        <v>4.1000000000000002E-2</v>
      </c>
      <c r="Z10" s="9">
        <v>16839</v>
      </c>
      <c r="AA10" s="29">
        <v>8.7999999999999995E-2</v>
      </c>
      <c r="AB10" s="9">
        <v>3907</v>
      </c>
      <c r="AC10" s="30">
        <v>0.105</v>
      </c>
      <c r="AD10" s="21">
        <v>87689</v>
      </c>
    </row>
    <row r="11" spans="1:30">
      <c r="A11" t="s">
        <v>10</v>
      </c>
      <c r="B11" s="9">
        <v>1011499</v>
      </c>
      <c r="C11" s="9">
        <v>18694</v>
      </c>
      <c r="D11" s="9">
        <v>158846</v>
      </c>
      <c r="E11" s="9">
        <v>2846</v>
      </c>
      <c r="F11" s="9">
        <v>5822</v>
      </c>
      <c r="G11" s="9">
        <v>109886</v>
      </c>
      <c r="H11" s="9">
        <v>46942</v>
      </c>
      <c r="I11" s="9">
        <v>554720</v>
      </c>
      <c r="J11" s="9">
        <v>20015</v>
      </c>
      <c r="K11" s="9">
        <v>1562</v>
      </c>
      <c r="L11" s="9">
        <v>276846</v>
      </c>
      <c r="M11" s="9">
        <f>84650</f>
        <v>84650</v>
      </c>
      <c r="N11" s="9">
        <v>190990</v>
      </c>
      <c r="O11" s="9">
        <v>598471</v>
      </c>
      <c r="P11" s="9">
        <v>141682</v>
      </c>
      <c r="Q11" s="9">
        <v>643397</v>
      </c>
      <c r="R11" s="9">
        <v>104256</v>
      </c>
      <c r="S11" s="9">
        <v>197477</v>
      </c>
      <c r="T11" s="9">
        <v>160468</v>
      </c>
      <c r="U11" s="9">
        <v>39040</v>
      </c>
      <c r="V11" s="9">
        <v>458400</v>
      </c>
      <c r="W11" s="28">
        <v>426100</v>
      </c>
      <c r="X11" s="28">
        <v>32300</v>
      </c>
      <c r="Y11" s="18">
        <v>7.0000000000000007E-2</v>
      </c>
      <c r="Z11" s="9">
        <v>193449</v>
      </c>
      <c r="AA11" s="29">
        <v>0.19400000000000001</v>
      </c>
      <c r="AB11" s="9">
        <v>75358</v>
      </c>
      <c r="AC11" s="30">
        <v>0.26800000000000002</v>
      </c>
      <c r="AD11" s="21">
        <v>63140</v>
      </c>
    </row>
    <row r="12" spans="1:30">
      <c r="A12" t="s">
        <v>11</v>
      </c>
      <c r="B12" s="9">
        <v>28636</v>
      </c>
      <c r="C12" s="9">
        <v>213</v>
      </c>
      <c r="D12" s="9">
        <v>13989</v>
      </c>
      <c r="E12" s="9">
        <v>10</v>
      </c>
      <c r="F12" s="9">
        <v>468</v>
      </c>
      <c r="G12" s="9">
        <v>741</v>
      </c>
      <c r="H12" s="9">
        <v>229</v>
      </c>
      <c r="I12" s="9">
        <v>12609</v>
      </c>
      <c r="J12" s="9">
        <v>505</v>
      </c>
      <c r="K12" s="9">
        <v>34</v>
      </c>
      <c r="L12" s="9">
        <v>14174</v>
      </c>
      <c r="M12" s="9">
        <f>2193</f>
        <v>2193</v>
      </c>
      <c r="N12" s="9">
        <v>4773</v>
      </c>
      <c r="O12" s="9">
        <v>16437</v>
      </c>
      <c r="P12" s="9">
        <v>5357</v>
      </c>
      <c r="Q12" s="9">
        <v>18815</v>
      </c>
      <c r="R12" s="9">
        <v>2859</v>
      </c>
      <c r="S12" s="9">
        <v>4023</v>
      </c>
      <c r="T12" s="9">
        <v>6436</v>
      </c>
      <c r="U12" s="9">
        <v>1058</v>
      </c>
      <c r="V12" s="9">
        <v>12240</v>
      </c>
      <c r="W12" s="28">
        <v>11450</v>
      </c>
      <c r="X12" s="28">
        <v>800</v>
      </c>
      <c r="Y12" s="18">
        <v>6.5000000000000002E-2</v>
      </c>
      <c r="Z12" s="9">
        <v>4397</v>
      </c>
      <c r="AA12" s="29">
        <v>0.155</v>
      </c>
      <c r="AB12" s="9">
        <v>1629</v>
      </c>
      <c r="AC12" s="30">
        <v>0.214</v>
      </c>
      <c r="AD12" s="21">
        <v>56741</v>
      </c>
    </row>
    <row r="13" spans="1:30">
      <c r="A13" t="s">
        <v>12</v>
      </c>
      <c r="B13" s="9">
        <v>134047</v>
      </c>
      <c r="C13" s="9">
        <v>4940</v>
      </c>
      <c r="D13" s="9">
        <v>70892</v>
      </c>
      <c r="E13" s="9">
        <v>905</v>
      </c>
      <c r="F13" s="9">
        <v>6975</v>
      </c>
      <c r="G13" s="9">
        <v>3784</v>
      </c>
      <c r="H13" s="9">
        <v>1679</v>
      </c>
      <c r="I13" s="9">
        <v>17321</v>
      </c>
      <c r="J13" s="9">
        <v>6638</v>
      </c>
      <c r="K13" s="9">
        <v>386</v>
      </c>
      <c r="L13" s="9">
        <v>97521</v>
      </c>
      <c r="M13" s="9">
        <v>7719</v>
      </c>
      <c r="N13" s="9">
        <v>18245</v>
      </c>
      <c r="O13" s="9">
        <v>79957</v>
      </c>
      <c r="P13" s="9">
        <v>28383</v>
      </c>
      <c r="Q13" s="9">
        <v>106460</v>
      </c>
      <c r="R13" s="9">
        <v>17559</v>
      </c>
      <c r="S13" s="9">
        <v>39323</v>
      </c>
      <c r="T13" s="9">
        <v>19956</v>
      </c>
      <c r="U13" s="9">
        <v>7958</v>
      </c>
      <c r="V13" s="9">
        <v>58800</v>
      </c>
      <c r="W13" s="28">
        <v>55800</v>
      </c>
      <c r="X13" s="28">
        <v>2900</v>
      </c>
      <c r="Y13" s="18">
        <v>0.05</v>
      </c>
      <c r="Z13" s="9">
        <v>25781</v>
      </c>
      <c r="AA13" s="29">
        <v>0.19400000000000001</v>
      </c>
      <c r="AB13" s="9">
        <v>6004</v>
      </c>
      <c r="AC13" s="30">
        <v>0.23799999999999999</v>
      </c>
      <c r="AD13" s="21">
        <v>53924</v>
      </c>
    </row>
    <row r="14" spans="1:30">
      <c r="A14" t="s">
        <v>13</v>
      </c>
      <c r="B14" s="9">
        <v>179476</v>
      </c>
      <c r="C14" s="9">
        <v>6841</v>
      </c>
      <c r="D14" s="9">
        <v>33833</v>
      </c>
      <c r="E14" s="9">
        <v>3278</v>
      </c>
      <c r="F14" s="9">
        <v>1343</v>
      </c>
      <c r="G14" s="9">
        <v>2117</v>
      </c>
      <c r="H14" s="9">
        <v>4131</v>
      </c>
      <c r="I14" s="9">
        <v>154215</v>
      </c>
      <c r="J14" s="9">
        <v>1004</v>
      </c>
      <c r="K14" s="9">
        <v>142</v>
      </c>
      <c r="L14" s="9">
        <v>16838</v>
      </c>
      <c r="M14" s="9">
        <v>16159</v>
      </c>
      <c r="N14" s="9">
        <v>38941</v>
      </c>
      <c r="O14" s="9">
        <v>95585</v>
      </c>
      <c r="P14" s="9">
        <v>29105</v>
      </c>
      <c r="Q14" s="9">
        <v>109876</v>
      </c>
      <c r="R14" s="9">
        <v>21137</v>
      </c>
      <c r="S14" s="9">
        <v>41112</v>
      </c>
      <c r="T14" s="9">
        <v>18321</v>
      </c>
      <c r="U14" s="9">
        <v>5758</v>
      </c>
      <c r="V14" s="9">
        <v>71900</v>
      </c>
      <c r="W14" s="28">
        <v>57700</v>
      </c>
      <c r="X14" s="28">
        <v>14200</v>
      </c>
      <c r="Y14" s="18">
        <v>0.19700000000000001</v>
      </c>
      <c r="Z14" s="9">
        <v>29738</v>
      </c>
      <c r="AA14" s="29">
        <v>0.17299999999999999</v>
      </c>
      <c r="AB14" s="9">
        <v>10916</v>
      </c>
      <c r="AC14" s="30">
        <v>0.216</v>
      </c>
      <c r="AD14" s="21">
        <v>50970</v>
      </c>
    </row>
    <row r="15" spans="1:30">
      <c r="A15" t="s">
        <v>14</v>
      </c>
      <c r="B15" s="9">
        <v>18896</v>
      </c>
      <c r="C15" s="9">
        <v>597</v>
      </c>
      <c r="D15" s="9">
        <v>15024</v>
      </c>
      <c r="E15" s="9">
        <v>431</v>
      </c>
      <c r="F15" s="9">
        <v>2012</v>
      </c>
      <c r="G15" s="9">
        <v>265</v>
      </c>
      <c r="H15" s="9">
        <v>169</v>
      </c>
      <c r="I15" s="9">
        <v>4582</v>
      </c>
      <c r="J15" s="9">
        <v>515</v>
      </c>
      <c r="K15" s="9">
        <v>19</v>
      </c>
      <c r="L15" s="9">
        <v>11339</v>
      </c>
      <c r="M15" s="9">
        <v>1057</v>
      </c>
      <c r="N15" s="9">
        <v>2550</v>
      </c>
      <c r="O15" s="9">
        <v>10028</v>
      </c>
      <c r="P15" s="9">
        <v>5266</v>
      </c>
      <c r="Q15" s="9">
        <v>14526</v>
      </c>
      <c r="R15" s="9">
        <v>2017</v>
      </c>
      <c r="S15" s="9">
        <v>3693</v>
      </c>
      <c r="T15" s="9">
        <v>4182</v>
      </c>
      <c r="U15" s="9">
        <v>931</v>
      </c>
      <c r="V15" s="9">
        <v>8360</v>
      </c>
      <c r="W15" s="28">
        <v>8040</v>
      </c>
      <c r="X15" s="28">
        <v>320</v>
      </c>
      <c r="Y15" s="18">
        <v>3.7999999999999999E-2</v>
      </c>
      <c r="Z15" s="9">
        <v>2382</v>
      </c>
      <c r="AA15" s="29">
        <v>0.128</v>
      </c>
      <c r="AB15">
        <v>661</v>
      </c>
      <c r="AC15" s="30">
        <v>0.16900000000000001</v>
      </c>
      <c r="AD15" s="21">
        <v>62381</v>
      </c>
    </row>
    <row r="16" spans="1:30">
      <c r="A16" t="s">
        <v>15</v>
      </c>
      <c r="B16" s="9">
        <v>907476</v>
      </c>
      <c r="C16" s="9">
        <v>23307</v>
      </c>
      <c r="D16" s="9">
        <v>303525</v>
      </c>
      <c r="E16" s="9">
        <v>2822</v>
      </c>
      <c r="F16" s="9">
        <v>5309</v>
      </c>
      <c r="G16" s="9">
        <v>44728</v>
      </c>
      <c r="H16" s="9">
        <v>46510</v>
      </c>
      <c r="I16" s="9">
        <v>509761</v>
      </c>
      <c r="J16" s="9">
        <v>18003</v>
      </c>
      <c r="K16" s="9">
        <v>1097</v>
      </c>
      <c r="L16" s="9">
        <v>284704</v>
      </c>
      <c r="M16" s="9">
        <v>76033</v>
      </c>
      <c r="N16" s="9">
        <v>175455</v>
      </c>
      <c r="O16" s="9">
        <v>539480</v>
      </c>
      <c r="P16" s="9">
        <v>119144</v>
      </c>
      <c r="Q16" s="9">
        <v>559444</v>
      </c>
      <c r="R16" s="9">
        <v>88824</v>
      </c>
      <c r="S16" s="9">
        <v>151639</v>
      </c>
      <c r="T16" s="9">
        <v>157689</v>
      </c>
      <c r="U16" s="9">
        <v>36346</v>
      </c>
      <c r="V16" s="9">
        <v>397400</v>
      </c>
      <c r="W16" s="28">
        <v>365300</v>
      </c>
      <c r="X16" s="28">
        <v>32000</v>
      </c>
      <c r="Y16" s="18">
        <v>8.1000000000000003E-2</v>
      </c>
      <c r="Z16" s="9">
        <v>164169</v>
      </c>
      <c r="AA16" s="29">
        <v>0.185</v>
      </c>
      <c r="AB16" s="9">
        <v>65595</v>
      </c>
      <c r="AC16" s="30">
        <v>0.253</v>
      </c>
      <c r="AD16" s="21">
        <v>57926</v>
      </c>
    </row>
    <row r="17" spans="1:30">
      <c r="A17" t="s">
        <v>16</v>
      </c>
      <c r="B17" s="9">
        <v>151018</v>
      </c>
      <c r="C17" s="9">
        <v>14936</v>
      </c>
      <c r="D17" s="9">
        <v>30700</v>
      </c>
      <c r="E17" s="9">
        <v>1867</v>
      </c>
      <c r="F17" s="9">
        <v>1384</v>
      </c>
      <c r="G17" s="9">
        <v>5776</v>
      </c>
      <c r="H17" s="9">
        <v>9500</v>
      </c>
      <c r="I17" s="9">
        <v>86302</v>
      </c>
      <c r="J17" s="9">
        <v>3504</v>
      </c>
      <c r="K17" s="9">
        <v>314</v>
      </c>
      <c r="L17" s="9">
        <v>45560</v>
      </c>
      <c r="M17" s="9">
        <v>13012</v>
      </c>
      <c r="N17" s="9">
        <v>29792</v>
      </c>
      <c r="O17" s="9">
        <v>89349</v>
      </c>
      <c r="P17" s="9">
        <v>20187</v>
      </c>
      <c r="Q17" s="9">
        <v>86081</v>
      </c>
      <c r="R17" s="9">
        <v>12193</v>
      </c>
      <c r="S17" s="9">
        <v>20542</v>
      </c>
      <c r="T17" s="9">
        <v>23878</v>
      </c>
      <c r="U17" s="9">
        <v>4663</v>
      </c>
      <c r="V17" s="9">
        <v>57500</v>
      </c>
      <c r="W17" s="28">
        <v>53100</v>
      </c>
      <c r="X17" s="28">
        <v>4400</v>
      </c>
      <c r="Y17" s="18">
        <v>7.6999999999999999E-2</v>
      </c>
      <c r="Z17" s="9">
        <v>24295</v>
      </c>
      <c r="AA17" s="29">
        <v>0.17699999999999999</v>
      </c>
      <c r="AB17" s="9">
        <v>9225</v>
      </c>
      <c r="AC17" s="30">
        <v>0.22600000000000001</v>
      </c>
      <c r="AD17" s="21">
        <v>60810</v>
      </c>
    </row>
    <row r="18" spans="1:30">
      <c r="A18" t="s">
        <v>17</v>
      </c>
      <c r="B18" s="9">
        <v>66800</v>
      </c>
      <c r="C18" s="9">
        <v>664</v>
      </c>
      <c r="D18" s="9">
        <v>45469</v>
      </c>
      <c r="E18" s="9">
        <v>258</v>
      </c>
      <c r="F18" s="9">
        <v>1757</v>
      </c>
      <c r="G18" s="9">
        <v>838</v>
      </c>
      <c r="H18" s="9">
        <v>1144</v>
      </c>
      <c r="I18" s="9">
        <v>16096</v>
      </c>
      <c r="J18" s="9">
        <v>2393</v>
      </c>
      <c r="K18" s="9">
        <v>178</v>
      </c>
      <c r="L18" s="9">
        <v>44996</v>
      </c>
      <c r="M18" s="9">
        <v>4441</v>
      </c>
      <c r="N18" s="9">
        <v>9347</v>
      </c>
      <c r="O18" s="9">
        <v>36271</v>
      </c>
      <c r="P18" s="9">
        <v>17343</v>
      </c>
      <c r="Q18" s="9">
        <v>51223</v>
      </c>
      <c r="R18" s="9">
        <v>8100</v>
      </c>
      <c r="S18" s="9">
        <v>14012</v>
      </c>
      <c r="T18" s="9">
        <v>11304</v>
      </c>
      <c r="U18" s="9">
        <v>3510</v>
      </c>
      <c r="V18" s="9">
        <v>28160</v>
      </c>
      <c r="W18" s="28">
        <v>26590</v>
      </c>
      <c r="X18" s="28">
        <v>1570</v>
      </c>
      <c r="Y18" s="18">
        <v>5.6000000000000001E-2</v>
      </c>
      <c r="Z18" s="9">
        <v>11196</v>
      </c>
      <c r="AA18" s="29">
        <v>0.16500000000000001</v>
      </c>
      <c r="AB18" s="9">
        <v>3665</v>
      </c>
      <c r="AC18" s="30">
        <v>0.25</v>
      </c>
      <c r="AD18" s="21">
        <v>55801</v>
      </c>
    </row>
    <row r="19" spans="1:30">
      <c r="A19" t="s">
        <v>18</v>
      </c>
      <c r="B19" s="9">
        <v>28275</v>
      </c>
      <c r="C19" s="9">
        <v>4164</v>
      </c>
      <c r="D19" s="9">
        <v>16682</v>
      </c>
      <c r="E19" s="9">
        <v>1625</v>
      </c>
      <c r="F19" s="9">
        <v>782</v>
      </c>
      <c r="G19" s="9">
        <v>391</v>
      </c>
      <c r="H19" s="9">
        <v>2274</v>
      </c>
      <c r="I19" s="9">
        <v>5861</v>
      </c>
      <c r="J19" s="9">
        <v>891</v>
      </c>
      <c r="K19" s="9">
        <v>220</v>
      </c>
      <c r="L19" s="9">
        <v>18144</v>
      </c>
      <c r="M19" s="9">
        <v>1429</v>
      </c>
      <c r="N19" s="9">
        <v>3422</v>
      </c>
      <c r="O19" s="9">
        <v>17672</v>
      </c>
      <c r="P19" s="9">
        <v>6040</v>
      </c>
      <c r="Q19" s="9">
        <v>21984</v>
      </c>
      <c r="R19" s="9">
        <v>2549</v>
      </c>
      <c r="S19" s="9">
        <v>2496</v>
      </c>
      <c r="T19" s="9">
        <v>8164</v>
      </c>
      <c r="U19" s="9">
        <v>1392</v>
      </c>
      <c r="V19" s="9">
        <v>8760</v>
      </c>
      <c r="W19" s="28">
        <v>8340</v>
      </c>
      <c r="X19" s="28">
        <v>420</v>
      </c>
      <c r="Y19" s="18">
        <v>4.8000000000000001E-2</v>
      </c>
      <c r="Z19" s="9">
        <v>4805</v>
      </c>
      <c r="AA19" s="29">
        <v>0.188</v>
      </c>
      <c r="AB19" s="9">
        <v>1161</v>
      </c>
      <c r="AC19" s="30">
        <v>0.20200000000000001</v>
      </c>
      <c r="AD19" s="21">
        <v>56923</v>
      </c>
    </row>
    <row r="20" spans="1:30">
      <c r="A20" t="s">
        <v>19</v>
      </c>
      <c r="B20" s="9">
        <v>9761210</v>
      </c>
      <c r="C20" s="9">
        <v>218429</v>
      </c>
      <c r="D20" s="9">
        <v>997999</v>
      </c>
      <c r="E20" s="9">
        <v>20204</v>
      </c>
      <c r="F20" s="9">
        <v>18288</v>
      </c>
      <c r="G20" s="9">
        <v>1466206</v>
      </c>
      <c r="H20" s="9">
        <v>774678</v>
      </c>
      <c r="I20" s="9">
        <v>4764535</v>
      </c>
      <c r="J20" s="9">
        <v>221454</v>
      </c>
      <c r="K20" s="9">
        <v>21481</v>
      </c>
      <c r="L20" s="9">
        <v>2483423</v>
      </c>
      <c r="M20" s="9">
        <v>621712</v>
      </c>
      <c r="N20" s="9">
        <v>1564996</v>
      </c>
      <c r="O20" s="9">
        <v>5852868</v>
      </c>
      <c r="P20" s="9">
        <v>1710489</v>
      </c>
      <c r="Q20" s="9">
        <v>6586912</v>
      </c>
      <c r="R20" s="9">
        <v>1293399</v>
      </c>
      <c r="S20" s="9">
        <v>3011420</v>
      </c>
      <c r="T20" s="9">
        <v>963881</v>
      </c>
      <c r="U20" s="9">
        <v>360495</v>
      </c>
      <c r="V20" s="9">
        <v>5004300</v>
      </c>
      <c r="W20" s="28">
        <v>4712300</v>
      </c>
      <c r="X20" s="28">
        <v>292000</v>
      </c>
      <c r="Y20" s="18">
        <v>5.8000000000000003E-2</v>
      </c>
      <c r="Z20" s="9">
        <v>1365808</v>
      </c>
      <c r="AA20" s="29">
        <v>0.14099999999999999</v>
      </c>
      <c r="AB20" s="9">
        <v>374321</v>
      </c>
      <c r="AC20" s="30">
        <v>0.184</v>
      </c>
      <c r="AD20" s="21">
        <v>77356</v>
      </c>
    </row>
    <row r="21" spans="1:30">
      <c r="A21" t="s">
        <v>20</v>
      </c>
      <c r="B21" s="9">
        <v>158148</v>
      </c>
      <c r="C21" s="9">
        <v>6601</v>
      </c>
      <c r="D21" s="9">
        <v>73764</v>
      </c>
      <c r="E21" s="9">
        <v>224</v>
      </c>
      <c r="F21" s="9">
        <v>1603</v>
      </c>
      <c r="G21" s="9">
        <v>3528</v>
      </c>
      <c r="H21" s="9">
        <v>4731</v>
      </c>
      <c r="I21" s="9">
        <v>95416</v>
      </c>
      <c r="J21" s="9">
        <v>2609</v>
      </c>
      <c r="K21" s="9">
        <v>193</v>
      </c>
      <c r="L21" s="9">
        <v>50196</v>
      </c>
      <c r="M21" s="9">
        <v>12674</v>
      </c>
      <c r="N21" s="9">
        <v>28544</v>
      </c>
      <c r="O21" s="9">
        <v>91028</v>
      </c>
      <c r="P21" s="9">
        <v>26030</v>
      </c>
      <c r="Q21" s="9">
        <v>93658</v>
      </c>
      <c r="R21" s="9">
        <v>14687</v>
      </c>
      <c r="S21" s="9">
        <v>24033</v>
      </c>
      <c r="T21" s="9">
        <v>28171</v>
      </c>
      <c r="U21" s="9">
        <v>6022</v>
      </c>
      <c r="V21" s="9">
        <v>64700</v>
      </c>
      <c r="W21" s="28">
        <v>60100</v>
      </c>
      <c r="X21" s="28">
        <v>4600</v>
      </c>
      <c r="Y21" s="18">
        <v>7.0000000000000007E-2</v>
      </c>
      <c r="Z21" s="9">
        <v>31044</v>
      </c>
      <c r="AA21" s="29">
        <v>0.20399999999999999</v>
      </c>
      <c r="AB21" s="9">
        <v>11859</v>
      </c>
      <c r="AC21" s="30">
        <v>0.27700000000000002</v>
      </c>
      <c r="AD21" s="21">
        <v>60241</v>
      </c>
    </row>
    <row r="22" spans="1:30">
      <c r="A22" t="s">
        <v>21</v>
      </c>
      <c r="B22" s="9">
        <v>252959</v>
      </c>
      <c r="C22" s="9">
        <v>7362</v>
      </c>
      <c r="D22" s="9">
        <v>66032</v>
      </c>
      <c r="E22" s="9">
        <v>4296</v>
      </c>
      <c r="F22" s="9">
        <v>484</v>
      </c>
      <c r="G22" s="9">
        <v>16825</v>
      </c>
      <c r="H22" s="9">
        <v>5983</v>
      </c>
      <c r="I22" s="9">
        <v>42278</v>
      </c>
      <c r="J22" s="9">
        <v>8818</v>
      </c>
      <c r="K22" s="9">
        <v>433</v>
      </c>
      <c r="L22" s="9">
        <v>176987</v>
      </c>
      <c r="M22" s="9">
        <v>13052</v>
      </c>
      <c r="N22" s="9">
        <v>31703</v>
      </c>
      <c r="O22" s="9">
        <v>133241</v>
      </c>
      <c r="P22" s="9">
        <v>73812</v>
      </c>
      <c r="Q22" s="9">
        <v>182802</v>
      </c>
      <c r="R22" s="9">
        <v>33907</v>
      </c>
      <c r="S22" s="9">
        <v>106423</v>
      </c>
      <c r="T22" s="9">
        <v>20860</v>
      </c>
      <c r="U22" s="9">
        <v>9621</v>
      </c>
      <c r="V22" s="9">
        <v>132300</v>
      </c>
      <c r="W22" s="28">
        <v>127400</v>
      </c>
      <c r="X22" s="28">
        <v>4900</v>
      </c>
      <c r="Y22" s="18">
        <v>3.6999999999999998E-2</v>
      </c>
      <c r="Z22" s="9">
        <v>19734</v>
      </c>
      <c r="AA22" s="29">
        <v>7.8E-2</v>
      </c>
      <c r="AB22" s="9">
        <v>3866</v>
      </c>
      <c r="AC22" s="30">
        <v>7.9000000000000001E-2</v>
      </c>
      <c r="AD22" s="21">
        <v>118472</v>
      </c>
    </row>
    <row r="23" spans="1:30">
      <c r="A23" t="s">
        <v>22</v>
      </c>
      <c r="B23" s="9">
        <v>16935</v>
      </c>
      <c r="C23" s="9">
        <v>208</v>
      </c>
      <c r="D23" s="9">
        <v>16935</v>
      </c>
      <c r="E23" s="9">
        <v>208</v>
      </c>
      <c r="F23" s="9">
        <v>454</v>
      </c>
      <c r="G23" s="9">
        <v>255</v>
      </c>
      <c r="H23" s="9">
        <v>178</v>
      </c>
      <c r="I23" s="9">
        <v>2331</v>
      </c>
      <c r="J23" s="9">
        <v>507</v>
      </c>
      <c r="K23" s="9">
        <v>29</v>
      </c>
      <c r="L23" s="9">
        <v>13234</v>
      </c>
      <c r="M23" s="9">
        <v>878</v>
      </c>
      <c r="N23" s="9">
        <v>1850</v>
      </c>
      <c r="O23" s="9">
        <v>8287</v>
      </c>
      <c r="P23" s="9">
        <v>5973</v>
      </c>
      <c r="Q23" s="9">
        <v>13737</v>
      </c>
      <c r="R23" s="9">
        <v>2061</v>
      </c>
      <c r="S23" s="9">
        <v>3231</v>
      </c>
      <c r="T23" s="9">
        <v>5321</v>
      </c>
      <c r="U23" s="9">
        <v>1023</v>
      </c>
      <c r="V23" s="9">
        <v>7700</v>
      </c>
      <c r="W23" s="28">
        <v>7330</v>
      </c>
      <c r="X23" s="28">
        <v>370</v>
      </c>
      <c r="Y23" s="18">
        <v>4.8000000000000001E-2</v>
      </c>
      <c r="Z23" s="9">
        <v>2387</v>
      </c>
      <c r="AA23" s="29">
        <v>0.14099999999999999</v>
      </c>
      <c r="AB23">
        <v>634</v>
      </c>
      <c r="AC23" s="30">
        <v>0.22</v>
      </c>
      <c r="AD23" s="21">
        <v>60377</v>
      </c>
    </row>
    <row r="24" spans="1:30">
      <c r="A24" t="s">
        <v>23</v>
      </c>
      <c r="B24" s="9">
        <v>89164</v>
      </c>
      <c r="C24" s="9">
        <v>1336</v>
      </c>
      <c r="D24" s="9">
        <v>60924</v>
      </c>
      <c r="E24" s="9">
        <v>689</v>
      </c>
      <c r="F24" s="9">
        <v>3478</v>
      </c>
      <c r="G24" s="9">
        <v>1880</v>
      </c>
      <c r="H24" s="9">
        <v>680</v>
      </c>
      <c r="I24" s="9">
        <v>24320</v>
      </c>
      <c r="J24" s="9">
        <v>2541</v>
      </c>
      <c r="K24" s="9">
        <v>122</v>
      </c>
      <c r="L24" s="9">
        <v>56071</v>
      </c>
      <c r="M24" s="9">
        <v>5681</v>
      </c>
      <c r="N24" s="9">
        <v>13065</v>
      </c>
      <c r="O24" s="9">
        <v>48240</v>
      </c>
      <c r="P24" s="9">
        <v>22106</v>
      </c>
      <c r="Q24" s="9">
        <v>66584</v>
      </c>
      <c r="R24" s="9">
        <v>11202</v>
      </c>
      <c r="S24" s="9">
        <v>25628</v>
      </c>
      <c r="T24" s="9">
        <v>11169</v>
      </c>
      <c r="U24" s="9">
        <v>4618</v>
      </c>
      <c r="V24" s="9">
        <v>36630</v>
      </c>
      <c r="W24" s="28">
        <v>34930</v>
      </c>
      <c r="X24" s="28">
        <v>1700</v>
      </c>
      <c r="Y24" s="18">
        <v>4.5999999999999999E-2</v>
      </c>
      <c r="Z24" s="9">
        <v>14539</v>
      </c>
      <c r="AA24" s="29">
        <v>0.161</v>
      </c>
      <c r="AB24" s="9">
        <v>4200</v>
      </c>
      <c r="AC24" s="30">
        <v>0.223</v>
      </c>
      <c r="AD24" s="21">
        <v>57516</v>
      </c>
    </row>
    <row r="25" spans="1:30">
      <c r="A25" t="s">
        <v>24</v>
      </c>
      <c r="B25" s="9">
        <v>285337</v>
      </c>
      <c r="C25" s="9">
        <v>7006</v>
      </c>
      <c r="D25" s="9">
        <v>90614</v>
      </c>
      <c r="E25" s="9">
        <v>5691</v>
      </c>
      <c r="F25" s="9">
        <v>1232</v>
      </c>
      <c r="G25" s="9">
        <v>20600</v>
      </c>
      <c r="H25" s="9">
        <v>8472</v>
      </c>
      <c r="I25" s="9">
        <v>181348</v>
      </c>
      <c r="J25" s="9">
        <v>5545</v>
      </c>
      <c r="K25" s="9">
        <v>624</v>
      </c>
      <c r="L25" s="9">
        <v>71891</v>
      </c>
      <c r="M25" s="9">
        <v>24030</v>
      </c>
      <c r="N25" s="9">
        <v>54191</v>
      </c>
      <c r="O25" s="9">
        <v>175102</v>
      </c>
      <c r="P25" s="9">
        <v>36389</v>
      </c>
      <c r="Q25" s="9">
        <v>173665</v>
      </c>
      <c r="R25" s="9">
        <v>27508</v>
      </c>
      <c r="S25" s="9">
        <v>53669</v>
      </c>
      <c r="T25" s="9">
        <v>35786</v>
      </c>
      <c r="U25" s="9">
        <v>8852</v>
      </c>
      <c r="V25" s="9">
        <v>116100</v>
      </c>
      <c r="W25" s="28">
        <v>106100</v>
      </c>
      <c r="X25" s="28">
        <v>10000</v>
      </c>
      <c r="Y25" s="18">
        <v>8.5999999999999993E-2</v>
      </c>
      <c r="Z25" s="9">
        <v>61359</v>
      </c>
      <c r="AA25" s="29">
        <v>0.219</v>
      </c>
      <c r="AB25" s="9">
        <v>23539</v>
      </c>
      <c r="AC25" s="30">
        <v>0.28799999999999998</v>
      </c>
      <c r="AD25" s="21">
        <v>54703</v>
      </c>
    </row>
    <row r="26" spans="1:30">
      <c r="A26" t="s">
        <v>25</v>
      </c>
      <c r="B26" s="9">
        <v>8527</v>
      </c>
      <c r="C26" s="9">
        <v>191</v>
      </c>
      <c r="D26" s="9">
        <v>5876</v>
      </c>
      <c r="E26" s="9">
        <v>179</v>
      </c>
      <c r="F26" s="9">
        <v>277</v>
      </c>
      <c r="G26" s="9">
        <v>68</v>
      </c>
      <c r="H26" s="9">
        <v>93</v>
      </c>
      <c r="I26" s="9">
        <v>1365</v>
      </c>
      <c r="J26" s="9">
        <v>219</v>
      </c>
      <c r="K26" s="9">
        <v>24</v>
      </c>
      <c r="L26" s="9">
        <v>6624</v>
      </c>
      <c r="M26" s="9">
        <v>224</v>
      </c>
      <c r="N26" s="9">
        <v>1124</v>
      </c>
      <c r="O26" s="9">
        <v>4474</v>
      </c>
      <c r="P26" s="9">
        <v>2848</v>
      </c>
      <c r="Q26" s="9">
        <v>6699</v>
      </c>
      <c r="R26" s="9">
        <v>826</v>
      </c>
      <c r="S26" s="9">
        <v>1036</v>
      </c>
      <c r="T26" s="9">
        <v>2839</v>
      </c>
      <c r="U26" s="9">
        <v>442</v>
      </c>
      <c r="V26" s="9">
        <v>3230</v>
      </c>
      <c r="W26" s="28">
        <v>3070</v>
      </c>
      <c r="X26" s="28">
        <v>160</v>
      </c>
      <c r="Y26" s="18">
        <v>5.0999999999999997E-2</v>
      </c>
      <c r="Z26" s="9">
        <v>1688</v>
      </c>
      <c r="AA26" s="29">
        <v>0.19900000000000001</v>
      </c>
      <c r="AB26">
        <v>466</v>
      </c>
      <c r="AC26" s="30">
        <v>0.29799999999999999</v>
      </c>
      <c r="AD26" s="21">
        <v>49273</v>
      </c>
    </row>
    <row r="27" spans="1:30">
      <c r="A27" t="s">
        <v>26</v>
      </c>
      <c r="B27" s="9">
        <v>13156</v>
      </c>
      <c r="C27" s="9">
        <v>373</v>
      </c>
      <c r="D27" s="9">
        <v>5883</v>
      </c>
      <c r="E27" s="9">
        <v>196</v>
      </c>
      <c r="F27" s="9">
        <v>254</v>
      </c>
      <c r="G27" s="9">
        <v>310</v>
      </c>
      <c r="H27" s="9">
        <v>104</v>
      </c>
      <c r="I27" s="9">
        <v>3593</v>
      </c>
      <c r="J27" s="9">
        <v>277</v>
      </c>
      <c r="K27" s="9">
        <v>46</v>
      </c>
      <c r="L27" s="9">
        <v>8599</v>
      </c>
      <c r="M27" s="9">
        <v>631</v>
      </c>
      <c r="N27" s="9">
        <v>1834</v>
      </c>
      <c r="O27" s="9">
        <v>7202</v>
      </c>
      <c r="P27" s="9">
        <v>3516</v>
      </c>
      <c r="Q27" s="9">
        <v>9175</v>
      </c>
      <c r="R27" s="9">
        <v>1745</v>
      </c>
      <c r="S27" s="9">
        <v>3060</v>
      </c>
      <c r="T27" s="9">
        <v>2263</v>
      </c>
      <c r="U27" s="9">
        <v>582</v>
      </c>
      <c r="V27" s="9">
        <v>9160</v>
      </c>
      <c r="W27" s="28">
        <v>8810</v>
      </c>
      <c r="X27" s="28">
        <v>350</v>
      </c>
      <c r="Y27" s="18">
        <v>3.9E-2</v>
      </c>
      <c r="Z27" s="9">
        <v>1278</v>
      </c>
      <c r="AA27" s="29">
        <v>9.8000000000000004E-2</v>
      </c>
      <c r="AB27">
        <v>274</v>
      </c>
      <c r="AC27" s="30">
        <v>0.121</v>
      </c>
      <c r="AD27" s="21">
        <v>70945</v>
      </c>
    </row>
    <row r="28" spans="1:30">
      <c r="A28" t="s">
        <v>27</v>
      </c>
      <c r="B28" s="9">
        <v>430368</v>
      </c>
      <c r="C28" s="9">
        <v>20057</v>
      </c>
      <c r="D28" s="9">
        <v>104236</v>
      </c>
      <c r="E28" s="9">
        <v>3944</v>
      </c>
      <c r="F28" s="9">
        <v>1243</v>
      </c>
      <c r="G28" s="9">
        <v>24738</v>
      </c>
      <c r="H28" s="9">
        <v>10007</v>
      </c>
      <c r="I28" s="9">
        <v>261103</v>
      </c>
      <c r="J28" s="9">
        <v>10222</v>
      </c>
      <c r="K28" s="9">
        <v>1866</v>
      </c>
      <c r="L28" s="9">
        <v>123960</v>
      </c>
      <c r="M28" s="9">
        <v>34255</v>
      </c>
      <c r="N28" s="9">
        <v>79786</v>
      </c>
      <c r="O28" s="9">
        <v>247964</v>
      </c>
      <c r="P28" s="9">
        <v>71134</v>
      </c>
      <c r="Q28" s="9">
        <v>250940</v>
      </c>
      <c r="R28" s="9">
        <v>44712</v>
      </c>
      <c r="S28" s="9">
        <v>110262</v>
      </c>
      <c r="T28" s="9">
        <v>41250</v>
      </c>
      <c r="U28" s="9">
        <v>13969</v>
      </c>
      <c r="V28" s="9">
        <v>237300</v>
      </c>
      <c r="W28" s="28">
        <v>225700</v>
      </c>
      <c r="X28" s="28">
        <v>11700</v>
      </c>
      <c r="Y28" s="18">
        <v>4.9000000000000002E-2</v>
      </c>
      <c r="Z28" s="9">
        <v>50725</v>
      </c>
      <c r="AA28" s="29">
        <v>0.121</v>
      </c>
      <c r="AB28" s="9">
        <v>17146</v>
      </c>
      <c r="AC28" s="30">
        <v>0.155</v>
      </c>
      <c r="AD28" s="21">
        <v>81404</v>
      </c>
    </row>
    <row r="29" spans="1:30">
      <c r="A29" t="s">
        <v>28</v>
      </c>
      <c r="B29" s="9">
        <v>134637</v>
      </c>
      <c r="C29" s="9">
        <v>6643</v>
      </c>
      <c r="D29" s="9">
        <v>23218</v>
      </c>
      <c r="E29" s="9">
        <v>3625</v>
      </c>
      <c r="F29" s="9">
        <v>487</v>
      </c>
      <c r="G29" s="9">
        <v>11732</v>
      </c>
      <c r="H29" s="9">
        <v>2549</v>
      </c>
      <c r="I29" s="9">
        <v>47783</v>
      </c>
      <c r="J29" s="9">
        <v>3431</v>
      </c>
      <c r="K29" s="9">
        <v>373</v>
      </c>
      <c r="L29" s="9">
        <v>68225</v>
      </c>
      <c r="M29" s="9">
        <v>7259</v>
      </c>
      <c r="N29" s="9">
        <v>17251</v>
      </c>
      <c r="O29" s="9">
        <v>77762</v>
      </c>
      <c r="P29" s="9">
        <v>32308</v>
      </c>
      <c r="Q29" s="9">
        <v>96511</v>
      </c>
      <c r="R29" s="9">
        <v>17305</v>
      </c>
      <c r="S29" s="9">
        <v>42167</v>
      </c>
      <c r="T29" s="9">
        <v>17683</v>
      </c>
      <c r="U29" s="9">
        <v>6182</v>
      </c>
      <c r="V29" s="9">
        <v>72000</v>
      </c>
      <c r="W29" s="28">
        <v>69400</v>
      </c>
      <c r="X29" s="28">
        <v>2600</v>
      </c>
      <c r="Y29" s="18">
        <v>3.5999999999999997E-2</v>
      </c>
      <c r="Z29" s="9">
        <v>11814</v>
      </c>
      <c r="AA29" s="29">
        <v>0.09</v>
      </c>
      <c r="AB29" s="9">
        <v>2675</v>
      </c>
      <c r="AC29" s="30">
        <v>0.10100000000000001</v>
      </c>
      <c r="AD29" s="21">
        <v>94127</v>
      </c>
    </row>
    <row r="30" spans="1:30">
      <c r="A30" t="s">
        <v>29</v>
      </c>
      <c r="B30" s="9">
        <v>100720</v>
      </c>
      <c r="C30" s="9">
        <v>1852</v>
      </c>
      <c r="D30" s="9">
        <v>67214</v>
      </c>
      <c r="E30" s="9">
        <v>658</v>
      </c>
      <c r="F30" s="9">
        <v>803</v>
      </c>
      <c r="G30" s="9">
        <v>1435</v>
      </c>
      <c r="H30" s="9">
        <v>534</v>
      </c>
      <c r="I30" s="9">
        <v>10138</v>
      </c>
      <c r="J30" s="9">
        <v>2849</v>
      </c>
      <c r="K30" s="9">
        <v>170</v>
      </c>
      <c r="L30" s="9">
        <v>83867</v>
      </c>
      <c r="M30" s="9">
        <v>4828</v>
      </c>
      <c r="N30" s="9">
        <v>10169</v>
      </c>
      <c r="O30" s="9">
        <v>51805</v>
      </c>
      <c r="P30" s="9">
        <v>32994</v>
      </c>
      <c r="Q30" s="9">
        <v>81072</v>
      </c>
      <c r="R30" s="9">
        <v>11422</v>
      </c>
      <c r="S30" s="9">
        <v>29675</v>
      </c>
      <c r="T30" s="9">
        <v>23827</v>
      </c>
      <c r="U30" s="9">
        <v>9738</v>
      </c>
      <c r="V30" s="9">
        <v>47630</v>
      </c>
      <c r="W30" s="28">
        <v>45640</v>
      </c>
      <c r="X30" s="28">
        <v>1990</v>
      </c>
      <c r="Y30" s="18">
        <v>4.2000000000000003E-2</v>
      </c>
      <c r="Z30" s="9">
        <v>12141</v>
      </c>
      <c r="AA30" s="29">
        <v>0.11799999999999999</v>
      </c>
      <c r="AB30" s="9">
        <v>2538</v>
      </c>
      <c r="AC30" s="30">
        <v>0.14699999999999999</v>
      </c>
      <c r="AD30" s="21">
        <v>77220</v>
      </c>
    </row>
    <row r="31" spans="1:30">
      <c r="A31" t="s">
        <v>30</v>
      </c>
      <c r="B31" s="9">
        <v>3137164</v>
      </c>
      <c r="C31" s="9">
        <v>51494</v>
      </c>
      <c r="D31" s="9">
        <v>132114</v>
      </c>
      <c r="E31" s="9">
        <v>785</v>
      </c>
      <c r="F31" s="9">
        <v>6127</v>
      </c>
      <c r="G31" s="9">
        <v>701414</v>
      </c>
      <c r="H31" s="9">
        <v>54025</v>
      </c>
      <c r="I31" s="9">
        <v>1067103</v>
      </c>
      <c r="J31" s="9">
        <v>91338</v>
      </c>
      <c r="K31" s="9">
        <v>8683</v>
      </c>
      <c r="L31" s="9">
        <v>1211785</v>
      </c>
      <c r="M31" s="9">
        <v>206832</v>
      </c>
      <c r="N31" s="9">
        <v>479077</v>
      </c>
      <c r="O31" s="9">
        <v>1881165</v>
      </c>
      <c r="P31" s="9">
        <v>573401</v>
      </c>
      <c r="Q31" s="9">
        <v>2190099</v>
      </c>
      <c r="R31" s="9">
        <v>426758</v>
      </c>
      <c r="S31" s="9">
        <v>680380</v>
      </c>
      <c r="T31" s="9">
        <v>599883</v>
      </c>
      <c r="U31" s="9">
        <v>103866</v>
      </c>
      <c r="V31" s="9">
        <v>1592500</v>
      </c>
      <c r="W31" s="28">
        <v>1529900</v>
      </c>
      <c r="X31" s="28">
        <v>62600</v>
      </c>
      <c r="Y31" s="18">
        <v>3.9E-2</v>
      </c>
      <c r="Z31" s="9">
        <v>309402</v>
      </c>
      <c r="AA31" s="29">
        <v>9.9000000000000005E-2</v>
      </c>
      <c r="AB31" s="9">
        <v>73387</v>
      </c>
      <c r="AC31" s="30">
        <v>0.11</v>
      </c>
      <c r="AD31" s="21">
        <v>100210</v>
      </c>
    </row>
    <row r="32" spans="1:30">
      <c r="A32" t="s">
        <v>31</v>
      </c>
      <c r="B32" s="9">
        <v>410305</v>
      </c>
      <c r="C32" s="9">
        <v>4743</v>
      </c>
      <c r="D32" s="9">
        <v>111897</v>
      </c>
      <c r="E32" s="9">
        <v>2030</v>
      </c>
      <c r="F32" s="9">
        <v>2232</v>
      </c>
      <c r="G32" s="9">
        <v>36534</v>
      </c>
      <c r="H32" s="9">
        <v>7611</v>
      </c>
      <c r="I32" s="9">
        <v>62605</v>
      </c>
      <c r="J32" s="9">
        <v>16369</v>
      </c>
      <c r="K32" s="9">
        <v>940</v>
      </c>
      <c r="L32" s="9">
        <v>286753</v>
      </c>
      <c r="M32" s="9">
        <v>24762</v>
      </c>
      <c r="N32" s="9">
        <v>57290</v>
      </c>
      <c r="O32" s="9">
        <v>244294</v>
      </c>
      <c r="P32" s="9">
        <v>86698</v>
      </c>
      <c r="Q32" s="9">
        <v>302387</v>
      </c>
      <c r="R32" s="9">
        <v>55792</v>
      </c>
      <c r="S32" s="9">
        <v>88923</v>
      </c>
      <c r="T32" s="9">
        <v>112724</v>
      </c>
      <c r="U32" s="9">
        <v>23426</v>
      </c>
      <c r="V32" s="9">
        <v>195700</v>
      </c>
      <c r="W32" s="28">
        <v>187800</v>
      </c>
      <c r="X32" s="28">
        <v>7800</v>
      </c>
      <c r="Y32" s="18">
        <v>0.04</v>
      </c>
      <c r="Z32" s="9">
        <v>26816</v>
      </c>
      <c r="AA32" s="29">
        <v>6.6000000000000003E-2</v>
      </c>
      <c r="AB32" s="9">
        <v>6452</v>
      </c>
      <c r="AC32" s="30">
        <v>7.1999999999999995E-2</v>
      </c>
      <c r="AD32" s="21">
        <v>103588</v>
      </c>
    </row>
    <row r="33" spans="1:30">
      <c r="A33" t="s">
        <v>32</v>
      </c>
      <c r="B33" s="9">
        <v>18996</v>
      </c>
      <c r="C33" s="9">
        <v>251</v>
      </c>
      <c r="D33" s="9">
        <v>16902</v>
      </c>
      <c r="E33" s="9">
        <v>230</v>
      </c>
      <c r="F33" s="9">
        <v>383</v>
      </c>
      <c r="G33" s="9">
        <v>165</v>
      </c>
      <c r="H33" s="9">
        <v>183</v>
      </c>
      <c r="I33" s="9">
        <v>1930</v>
      </c>
      <c r="J33" s="9">
        <v>645</v>
      </c>
      <c r="K33" s="9">
        <v>28</v>
      </c>
      <c r="L33" s="9">
        <v>15575</v>
      </c>
      <c r="M33" s="9">
        <v>765</v>
      </c>
      <c r="N33" s="9">
        <v>1962</v>
      </c>
      <c r="O33" s="9">
        <v>8956</v>
      </c>
      <c r="P33" s="9">
        <v>7226</v>
      </c>
      <c r="Q33" s="9">
        <v>15512</v>
      </c>
      <c r="R33" s="9">
        <v>2609</v>
      </c>
      <c r="S33" s="9">
        <v>3852</v>
      </c>
      <c r="T33" s="9">
        <v>6095</v>
      </c>
      <c r="U33" s="9">
        <v>1208</v>
      </c>
      <c r="V33" s="9">
        <v>7520</v>
      </c>
      <c r="W33" s="28">
        <v>7090</v>
      </c>
      <c r="X33" s="28">
        <v>430</v>
      </c>
      <c r="Y33" s="18">
        <v>5.7000000000000002E-2</v>
      </c>
      <c r="Z33" s="9">
        <v>2545</v>
      </c>
      <c r="AA33" s="29">
        <v>0.13</v>
      </c>
      <c r="AB33">
        <v>735</v>
      </c>
      <c r="AC33" s="30">
        <v>0.218</v>
      </c>
      <c r="AD33" s="21">
        <v>58154</v>
      </c>
    </row>
    <row r="34" spans="1:30">
      <c r="A34" t="s">
        <v>33</v>
      </c>
      <c r="B34" s="9">
        <v>2439234</v>
      </c>
      <c r="C34" s="9">
        <v>40017</v>
      </c>
      <c r="D34" s="9">
        <v>401693</v>
      </c>
      <c r="E34" s="9">
        <v>4352</v>
      </c>
      <c r="F34" s="9">
        <v>11350</v>
      </c>
      <c r="G34" s="9">
        <v>168829</v>
      </c>
      <c r="H34" s="9">
        <v>153510</v>
      </c>
      <c r="I34" s="9">
        <v>1258192</v>
      </c>
      <c r="J34" s="9">
        <v>60089</v>
      </c>
      <c r="K34" s="9">
        <v>7620</v>
      </c>
      <c r="L34" s="9">
        <v>788052</v>
      </c>
      <c r="M34" s="9">
        <v>171808</v>
      </c>
      <c r="N34" s="9">
        <v>391461</v>
      </c>
      <c r="O34" s="9">
        <v>1500364</v>
      </c>
      <c r="P34" s="9">
        <v>384009</v>
      </c>
      <c r="Q34" s="9">
        <v>1637888</v>
      </c>
      <c r="R34" s="9">
        <v>268235</v>
      </c>
      <c r="S34" s="9">
        <v>530176</v>
      </c>
      <c r="T34" s="9">
        <v>409898</v>
      </c>
      <c r="U34" s="9">
        <v>101047</v>
      </c>
      <c r="V34" s="9">
        <v>1143100</v>
      </c>
      <c r="W34" s="28">
        <v>1081300</v>
      </c>
      <c r="X34" s="28">
        <v>61800</v>
      </c>
      <c r="Y34" s="18">
        <v>5.3999999999999999E-2</v>
      </c>
      <c r="Z34" s="9">
        <v>282068</v>
      </c>
      <c r="AA34" s="29">
        <v>0.11600000000000001</v>
      </c>
      <c r="AB34" s="9">
        <v>94933</v>
      </c>
      <c r="AC34" s="30">
        <v>0.16</v>
      </c>
      <c r="AD34" s="21">
        <v>78690</v>
      </c>
    </row>
    <row r="35" spans="1:30">
      <c r="A35" t="s">
        <v>34</v>
      </c>
      <c r="B35" s="9">
        <v>1572453</v>
      </c>
      <c r="C35" s="9">
        <v>31373</v>
      </c>
      <c r="D35" s="9">
        <v>598519</v>
      </c>
      <c r="E35" s="9">
        <v>8996</v>
      </c>
      <c r="F35" s="9">
        <v>7690</v>
      </c>
      <c r="G35" s="9">
        <v>267232</v>
      </c>
      <c r="H35" s="9">
        <v>151708</v>
      </c>
      <c r="I35" s="9">
        <v>379548</v>
      </c>
      <c r="J35" s="9">
        <v>81229</v>
      </c>
      <c r="K35" s="9">
        <v>18208</v>
      </c>
      <c r="L35" s="9">
        <v>661947</v>
      </c>
      <c r="M35" s="9">
        <v>113924</v>
      </c>
      <c r="N35" s="9">
        <v>251915</v>
      </c>
      <c r="O35" s="9">
        <v>949845</v>
      </c>
      <c r="P35" s="9">
        <v>251878</v>
      </c>
      <c r="Q35" s="9">
        <v>1108072</v>
      </c>
      <c r="R35" s="9">
        <v>187115</v>
      </c>
      <c r="S35" s="9">
        <v>398938</v>
      </c>
      <c r="T35" s="9">
        <v>214525</v>
      </c>
      <c r="U35" s="9">
        <v>68155</v>
      </c>
      <c r="V35" s="9">
        <v>734900</v>
      </c>
      <c r="W35" s="28">
        <v>700400</v>
      </c>
      <c r="X35" s="28">
        <v>34500</v>
      </c>
      <c r="Y35" s="18">
        <v>4.7E-2</v>
      </c>
      <c r="Z35" s="9">
        <v>203413</v>
      </c>
      <c r="AA35" s="29">
        <v>0.13</v>
      </c>
      <c r="AB35" s="9">
        <v>61487</v>
      </c>
      <c r="AC35" s="30">
        <v>0.16900000000000001</v>
      </c>
      <c r="AD35" s="21">
        <v>79611</v>
      </c>
    </row>
    <row r="36" spans="1:30">
      <c r="A36" t="s">
        <v>35</v>
      </c>
      <c r="B36" s="9">
        <v>65666</v>
      </c>
      <c r="C36" s="9">
        <v>579</v>
      </c>
      <c r="D36" s="9">
        <v>20753</v>
      </c>
      <c r="E36" s="9">
        <v>265</v>
      </c>
      <c r="F36" s="9">
        <v>266</v>
      </c>
      <c r="G36" s="9">
        <v>2595</v>
      </c>
      <c r="H36" s="9">
        <v>745</v>
      </c>
      <c r="I36" s="9">
        <v>41187</v>
      </c>
      <c r="J36" s="9">
        <v>1241</v>
      </c>
      <c r="K36" s="9">
        <v>160</v>
      </c>
      <c r="L36" s="9">
        <v>20257</v>
      </c>
      <c r="M36" s="9">
        <v>4853</v>
      </c>
      <c r="N36" s="9">
        <v>10055</v>
      </c>
      <c r="O36" s="9">
        <v>41379</v>
      </c>
      <c r="P36" s="9">
        <v>10164</v>
      </c>
      <c r="Q36" s="9">
        <v>43806</v>
      </c>
      <c r="R36" s="9">
        <v>7542</v>
      </c>
      <c r="S36" s="9">
        <v>18045</v>
      </c>
      <c r="T36" s="9">
        <v>9722</v>
      </c>
      <c r="U36" s="9">
        <v>2457</v>
      </c>
      <c r="V36" s="9">
        <v>32500</v>
      </c>
      <c r="W36" s="28">
        <v>30700</v>
      </c>
      <c r="X36" s="28">
        <v>1800</v>
      </c>
      <c r="Y36" s="18">
        <v>5.6000000000000001E-2</v>
      </c>
      <c r="Z36" s="9">
        <v>5899</v>
      </c>
      <c r="AA36" s="29">
        <v>8.8999999999999996E-2</v>
      </c>
      <c r="AB36" s="9">
        <v>1864</v>
      </c>
      <c r="AC36" s="30">
        <v>0.111</v>
      </c>
      <c r="AD36" s="21">
        <v>95187</v>
      </c>
    </row>
    <row r="37" spans="1:30">
      <c r="A37" t="s">
        <v>36</v>
      </c>
      <c r="B37" s="9">
        <v>2182056</v>
      </c>
      <c r="C37" s="9">
        <v>37063</v>
      </c>
      <c r="D37" s="9">
        <v>297482</v>
      </c>
      <c r="E37" s="9">
        <v>3173</v>
      </c>
      <c r="F37" s="9">
        <v>8121</v>
      </c>
      <c r="G37" s="9">
        <v>173233</v>
      </c>
      <c r="H37" s="9">
        <v>175551</v>
      </c>
      <c r="I37" s="9">
        <v>1217877</v>
      </c>
      <c r="J37" s="9">
        <v>48725</v>
      </c>
      <c r="K37" s="9">
        <v>6916</v>
      </c>
      <c r="L37" s="9">
        <v>558853</v>
      </c>
      <c r="M37" s="9">
        <v>167284</v>
      </c>
      <c r="N37" s="9">
        <v>383060</v>
      </c>
      <c r="O37" s="9">
        <v>1338848</v>
      </c>
      <c r="P37" s="9">
        <v>300084</v>
      </c>
      <c r="Q37" s="9">
        <v>1466603</v>
      </c>
      <c r="R37" s="9">
        <v>244066</v>
      </c>
      <c r="S37" s="9">
        <v>473965</v>
      </c>
      <c r="T37" s="9">
        <v>336003</v>
      </c>
      <c r="U37" s="9">
        <v>95378</v>
      </c>
      <c r="V37" s="9">
        <v>999400</v>
      </c>
      <c r="W37" s="28">
        <v>948400</v>
      </c>
      <c r="X37" s="28">
        <v>51000</v>
      </c>
      <c r="Y37" s="18">
        <v>5.0999999999999997E-2</v>
      </c>
      <c r="Z37" s="9">
        <v>285474</v>
      </c>
      <c r="AA37" s="29">
        <v>0.13200000000000001</v>
      </c>
      <c r="AB37" s="9">
        <v>95678</v>
      </c>
      <c r="AC37" s="30">
        <v>0.17100000000000001</v>
      </c>
      <c r="AD37" s="21">
        <v>74218</v>
      </c>
    </row>
    <row r="38" spans="1:30">
      <c r="A38" t="s">
        <v>37</v>
      </c>
      <c r="B38" s="9">
        <v>3269755</v>
      </c>
      <c r="C38" s="9">
        <v>112571</v>
      </c>
      <c r="D38" s="9">
        <v>509873</v>
      </c>
      <c r="E38" s="9">
        <v>26140</v>
      </c>
      <c r="F38" s="9">
        <v>13806</v>
      </c>
      <c r="G38" s="9">
        <v>403747</v>
      </c>
      <c r="H38" s="9">
        <v>154587</v>
      </c>
      <c r="I38" s="9">
        <v>1144893</v>
      </c>
      <c r="J38" s="9">
        <v>118802</v>
      </c>
      <c r="K38" s="9">
        <v>13879</v>
      </c>
      <c r="L38" s="9">
        <v>1443449</v>
      </c>
      <c r="M38" s="9">
        <v>232571</v>
      </c>
      <c r="N38" s="9">
        <v>532528</v>
      </c>
      <c r="O38" s="9">
        <v>1964143</v>
      </c>
      <c r="P38" s="9">
        <v>563921</v>
      </c>
      <c r="Q38" s="9">
        <v>2342325</v>
      </c>
      <c r="R38" s="9">
        <v>470627</v>
      </c>
      <c r="S38" s="9">
        <v>803065</v>
      </c>
      <c r="T38" s="9">
        <v>518458</v>
      </c>
      <c r="U38" s="9">
        <v>137753</v>
      </c>
      <c r="V38" s="9">
        <v>1594100</v>
      </c>
      <c r="W38" s="28">
        <v>1525700</v>
      </c>
      <c r="X38" s="28">
        <v>68400</v>
      </c>
      <c r="Y38" s="18">
        <v>4.2999999999999997E-2</v>
      </c>
      <c r="Z38" s="9">
        <v>340522</v>
      </c>
      <c r="AA38" s="29">
        <v>0.107</v>
      </c>
      <c r="AB38" s="9">
        <v>84754</v>
      </c>
      <c r="AC38" s="30">
        <v>0.123</v>
      </c>
      <c r="AD38" s="21">
        <v>90756</v>
      </c>
    </row>
    <row r="39" spans="1:30">
      <c r="A39" t="s">
        <v>38</v>
      </c>
      <c r="B39" s="9">
        <v>831703</v>
      </c>
      <c r="C39" s="9">
        <v>32946</v>
      </c>
      <c r="D39" s="9">
        <v>0</v>
      </c>
      <c r="E39" s="9"/>
      <c r="F39" s="9">
        <v>1690</v>
      </c>
      <c r="G39" s="9">
        <v>301553</v>
      </c>
      <c r="H39" s="9">
        <v>42618</v>
      </c>
      <c r="I39" s="9">
        <v>129499</v>
      </c>
      <c r="J39" s="9">
        <v>31667</v>
      </c>
      <c r="K39" s="9">
        <v>3205</v>
      </c>
      <c r="L39" s="9">
        <v>320040</v>
      </c>
      <c r="M39" s="9">
        <v>44397</v>
      </c>
      <c r="N39" s="9">
        <v>97247</v>
      </c>
      <c r="O39" s="9">
        <v>509707</v>
      </c>
      <c r="P39" s="9">
        <v>178921</v>
      </c>
      <c r="Q39" s="9">
        <v>653715</v>
      </c>
      <c r="R39" s="9">
        <v>125879</v>
      </c>
      <c r="S39" s="9">
        <v>317096</v>
      </c>
      <c r="T39" s="9">
        <v>33765</v>
      </c>
      <c r="U39" s="9">
        <v>25230</v>
      </c>
      <c r="V39" s="9">
        <v>578400</v>
      </c>
      <c r="W39" s="28">
        <v>557800</v>
      </c>
      <c r="X39" s="28">
        <v>20600</v>
      </c>
      <c r="Y39" s="18">
        <v>3.5999999999999997E-2</v>
      </c>
      <c r="Z39" s="9">
        <v>90898</v>
      </c>
      <c r="AA39" s="29">
        <v>0.114</v>
      </c>
      <c r="AB39" s="9">
        <v>13105</v>
      </c>
      <c r="AC39" s="30">
        <v>0.11700000000000001</v>
      </c>
      <c r="AD39" s="21">
        <v>119776</v>
      </c>
    </row>
    <row r="40" spans="1:30">
      <c r="A40" t="s">
        <v>39</v>
      </c>
      <c r="B40" s="9">
        <v>786145</v>
      </c>
      <c r="C40" s="9">
        <v>16347</v>
      </c>
      <c r="D40" s="9">
        <v>157590</v>
      </c>
      <c r="E40" s="9">
        <v>6328</v>
      </c>
      <c r="F40" s="9">
        <v>3298</v>
      </c>
      <c r="G40" s="9">
        <v>135117</v>
      </c>
      <c r="H40" s="9">
        <v>55683</v>
      </c>
      <c r="I40" s="9">
        <v>337646</v>
      </c>
      <c r="J40" s="9">
        <v>28383</v>
      </c>
      <c r="K40" s="9">
        <v>5116</v>
      </c>
      <c r="L40" s="9">
        <v>223036</v>
      </c>
      <c r="M40" s="9">
        <v>60720</v>
      </c>
      <c r="N40" s="9">
        <v>133581</v>
      </c>
      <c r="O40" s="9">
        <v>479534</v>
      </c>
      <c r="P40" s="9">
        <v>114444</v>
      </c>
      <c r="Q40" s="9">
        <v>509356</v>
      </c>
      <c r="R40" s="9">
        <v>81311</v>
      </c>
      <c r="S40" s="9">
        <v>171286</v>
      </c>
      <c r="T40" s="9">
        <v>108775</v>
      </c>
      <c r="U40" s="9">
        <v>30353</v>
      </c>
      <c r="V40" s="9">
        <v>345900</v>
      </c>
      <c r="W40" s="28">
        <v>324400</v>
      </c>
      <c r="X40" s="28">
        <v>21500</v>
      </c>
      <c r="Y40" s="18">
        <v>6.2E-2</v>
      </c>
      <c r="Z40" s="9">
        <v>95382</v>
      </c>
      <c r="AA40" s="29">
        <v>0.123</v>
      </c>
      <c r="AB40" s="9">
        <v>32565</v>
      </c>
      <c r="AC40" s="30">
        <v>0.157</v>
      </c>
      <c r="AD40" s="21">
        <v>79598</v>
      </c>
    </row>
    <row r="41" spans="1:30">
      <c r="A41" t="s">
        <v>40</v>
      </c>
      <c r="B41" s="9">
        <v>278348</v>
      </c>
      <c r="C41" s="9">
        <v>16557</v>
      </c>
      <c r="D41" s="9">
        <v>121133</v>
      </c>
      <c r="E41" s="9">
        <v>13016</v>
      </c>
      <c r="F41" s="9">
        <v>1334</v>
      </c>
      <c r="G41" s="9">
        <v>10514</v>
      </c>
      <c r="H41" s="9">
        <v>4487</v>
      </c>
      <c r="I41" s="9">
        <v>66736</v>
      </c>
      <c r="J41" s="9">
        <v>7509</v>
      </c>
      <c r="K41" s="9">
        <v>348</v>
      </c>
      <c r="L41" s="9">
        <v>190044</v>
      </c>
      <c r="M41" s="9">
        <v>15017</v>
      </c>
      <c r="N41" s="9">
        <v>32432</v>
      </c>
      <c r="O41" s="9">
        <v>169126</v>
      </c>
      <c r="P41" s="9">
        <v>64397</v>
      </c>
      <c r="Q41" s="9">
        <v>220604</v>
      </c>
      <c r="R41" s="9">
        <v>35325</v>
      </c>
      <c r="S41" s="9">
        <v>69759</v>
      </c>
      <c r="T41" s="9">
        <v>62195</v>
      </c>
      <c r="U41" s="9">
        <v>14457</v>
      </c>
      <c r="V41" s="9">
        <v>138100</v>
      </c>
      <c r="W41" s="28">
        <v>133000</v>
      </c>
      <c r="X41" s="28">
        <v>5100</v>
      </c>
      <c r="Y41" s="18">
        <v>3.6999999999999998E-2</v>
      </c>
      <c r="Z41" s="9">
        <v>35120</v>
      </c>
      <c r="AA41" s="29">
        <v>0.13100000000000001</v>
      </c>
      <c r="AB41" s="9">
        <v>6690</v>
      </c>
      <c r="AC41" s="30">
        <v>0.13800000000000001</v>
      </c>
      <c r="AD41" s="21">
        <v>79688</v>
      </c>
    </row>
    <row r="42" spans="1:30">
      <c r="A42" t="s">
        <v>41</v>
      </c>
      <c r="B42" s="9">
        <v>737644</v>
      </c>
      <c r="C42" s="9">
        <v>8708</v>
      </c>
      <c r="D42" s="9">
        <v>60974</v>
      </c>
      <c r="E42" s="9">
        <v>1179</v>
      </c>
      <c r="F42" s="9">
        <v>1036</v>
      </c>
      <c r="G42" s="9">
        <v>229299</v>
      </c>
      <c r="H42" s="9">
        <v>16216</v>
      </c>
      <c r="I42" s="9">
        <v>174620</v>
      </c>
      <c r="J42" s="9">
        <v>28715</v>
      </c>
      <c r="K42" s="9">
        <v>9240</v>
      </c>
      <c r="L42" s="9">
        <v>273955</v>
      </c>
      <c r="M42" s="9">
        <v>47328</v>
      </c>
      <c r="N42" s="9">
        <v>114495</v>
      </c>
      <c r="O42" s="9">
        <v>407676</v>
      </c>
      <c r="P42" s="9">
        <v>163582</v>
      </c>
      <c r="Q42" s="9">
        <v>511250</v>
      </c>
      <c r="R42" s="9">
        <v>105157</v>
      </c>
      <c r="S42" s="9">
        <v>242658</v>
      </c>
      <c r="T42" s="9">
        <v>59765</v>
      </c>
      <c r="U42" s="9">
        <v>23678</v>
      </c>
      <c r="V42" s="9">
        <v>457100</v>
      </c>
      <c r="W42" s="28">
        <v>441900</v>
      </c>
      <c r="X42" s="28">
        <v>15200</v>
      </c>
      <c r="Y42" s="18">
        <v>3.3000000000000002E-2</v>
      </c>
      <c r="Z42" s="9">
        <v>49900</v>
      </c>
      <c r="AA42" s="29">
        <v>6.8000000000000005E-2</v>
      </c>
      <c r="AB42" s="9">
        <v>9325</v>
      </c>
      <c r="AC42" s="30">
        <v>6.5000000000000002E-2</v>
      </c>
      <c r="AD42" s="21">
        <v>131151</v>
      </c>
    </row>
    <row r="43" spans="1:30">
      <c r="A43" t="s">
        <v>42</v>
      </c>
      <c r="B43" s="9">
        <v>440557</v>
      </c>
      <c r="C43" s="9">
        <v>21609</v>
      </c>
      <c r="D43" s="9">
        <v>137888</v>
      </c>
      <c r="E43" s="9">
        <v>14699</v>
      </c>
      <c r="F43" s="9">
        <v>1829</v>
      </c>
      <c r="G43" s="9">
        <v>23839</v>
      </c>
      <c r="H43" s="9">
        <v>7579</v>
      </c>
      <c r="I43" s="9">
        <v>210360</v>
      </c>
      <c r="J43" s="9">
        <v>11134</v>
      </c>
      <c r="K43" s="9">
        <v>771</v>
      </c>
      <c r="L43" s="9">
        <v>190857</v>
      </c>
      <c r="M43" s="9">
        <v>32241</v>
      </c>
      <c r="N43" s="9">
        <v>67419</v>
      </c>
      <c r="O43" s="9">
        <v>267997</v>
      </c>
      <c r="P43" s="9">
        <v>78712</v>
      </c>
      <c r="Q43" s="9">
        <v>303649</v>
      </c>
      <c r="R43" s="9">
        <v>49575</v>
      </c>
      <c r="S43" s="9">
        <v>112039</v>
      </c>
      <c r="T43" s="9">
        <v>58051</v>
      </c>
      <c r="U43" s="9">
        <v>17294</v>
      </c>
      <c r="V43" s="9">
        <v>226100</v>
      </c>
      <c r="W43" s="28">
        <v>217300</v>
      </c>
      <c r="X43" s="28">
        <v>8800</v>
      </c>
      <c r="Y43" s="18">
        <v>3.9E-2</v>
      </c>
      <c r="Z43" s="9">
        <v>65029</v>
      </c>
      <c r="AA43" s="29">
        <v>0.152</v>
      </c>
      <c r="AB43" s="9">
        <v>16290</v>
      </c>
      <c r="AC43" s="30">
        <v>0.16800000000000001</v>
      </c>
      <c r="AD43" s="21">
        <v>83185</v>
      </c>
    </row>
    <row r="44" spans="1:30">
      <c r="A44" t="s">
        <v>43</v>
      </c>
      <c r="B44" s="9">
        <v>1886079</v>
      </c>
      <c r="C44" s="9">
        <v>42184</v>
      </c>
      <c r="D44" s="9">
        <v>91649</v>
      </c>
      <c r="E44" s="9">
        <v>15428</v>
      </c>
      <c r="F44" s="9">
        <v>3821</v>
      </c>
      <c r="G44" s="9">
        <v>750276</v>
      </c>
      <c r="H44" s="9">
        <v>45110</v>
      </c>
      <c r="I44" s="9">
        <v>465222</v>
      </c>
      <c r="J44" s="9">
        <v>61047</v>
      </c>
      <c r="K44" s="9">
        <v>7166</v>
      </c>
      <c r="L44" s="9">
        <v>544886</v>
      </c>
      <c r="M44" s="9">
        <v>120565</v>
      </c>
      <c r="N44" s="9">
        <v>293490</v>
      </c>
      <c r="O44" s="9">
        <v>1124648</v>
      </c>
      <c r="P44" s="9">
        <v>338825</v>
      </c>
      <c r="Q44" s="9">
        <v>1249046</v>
      </c>
      <c r="R44" s="9">
        <v>283211</v>
      </c>
      <c r="S44" s="9">
        <v>519473</v>
      </c>
      <c r="T44" s="9">
        <v>166273</v>
      </c>
      <c r="U44" s="9">
        <v>45681</v>
      </c>
      <c r="V44" s="9">
        <v>1051800</v>
      </c>
      <c r="W44" s="28">
        <v>1011100</v>
      </c>
      <c r="X44" s="28">
        <v>40700</v>
      </c>
      <c r="Y44" s="18">
        <v>3.9E-2</v>
      </c>
      <c r="Z44" s="9">
        <v>128955</v>
      </c>
      <c r="AA44" s="29">
        <v>6.9000000000000006E-2</v>
      </c>
      <c r="AB44" s="9">
        <v>29178</v>
      </c>
      <c r="AC44" s="30">
        <v>7.3999999999999996E-2</v>
      </c>
      <c r="AD44" s="21">
        <v>141161</v>
      </c>
    </row>
    <row r="45" spans="1:30">
      <c r="A45" t="s">
        <v>44</v>
      </c>
      <c r="B45" s="9">
        <v>262051</v>
      </c>
      <c r="C45" s="9">
        <v>16191</v>
      </c>
      <c r="D45" s="9">
        <v>127467</v>
      </c>
      <c r="E45" s="9">
        <v>2128</v>
      </c>
      <c r="F45" s="9">
        <v>1069</v>
      </c>
      <c r="G45" s="9">
        <v>12185</v>
      </c>
      <c r="H45" s="9">
        <v>2683</v>
      </c>
      <c r="I45" s="9">
        <v>91706</v>
      </c>
      <c r="J45" s="9">
        <v>8204</v>
      </c>
      <c r="K45" s="9">
        <v>327</v>
      </c>
      <c r="L45" s="9">
        <v>150009</v>
      </c>
      <c r="M45" s="9">
        <v>13848</v>
      </c>
      <c r="N45" s="9">
        <v>34811</v>
      </c>
      <c r="O45" s="9">
        <v>160082</v>
      </c>
      <c r="P45" s="9">
        <v>57442</v>
      </c>
      <c r="Q45" s="9">
        <v>197063</v>
      </c>
      <c r="R45" s="9">
        <v>33426</v>
      </c>
      <c r="S45" s="9">
        <v>100734</v>
      </c>
      <c r="T45" s="9">
        <v>22842</v>
      </c>
      <c r="U45" s="9">
        <v>10649</v>
      </c>
      <c r="V45" s="9">
        <v>135800</v>
      </c>
      <c r="W45" s="28">
        <v>128900</v>
      </c>
      <c r="X45" s="28">
        <v>6900</v>
      </c>
      <c r="Y45" s="18">
        <v>5.0999999999999997E-2</v>
      </c>
      <c r="Z45" s="9">
        <v>27132</v>
      </c>
      <c r="AA45" s="29">
        <v>0.106</v>
      </c>
      <c r="AB45" s="9">
        <v>6016</v>
      </c>
      <c r="AC45" s="30">
        <v>0.123</v>
      </c>
      <c r="AD45" s="21">
        <v>90370</v>
      </c>
    </row>
    <row r="46" spans="1:30">
      <c r="A46" t="s">
        <v>45</v>
      </c>
      <c r="B46" s="9">
        <v>179436</v>
      </c>
      <c r="C46" s="9">
        <v>3299</v>
      </c>
      <c r="D46" s="9">
        <v>65727</v>
      </c>
      <c r="E46" s="9">
        <v>666</v>
      </c>
      <c r="F46" s="9">
        <v>4086</v>
      </c>
      <c r="G46" s="9">
        <v>5750</v>
      </c>
      <c r="H46" s="9">
        <v>1951</v>
      </c>
      <c r="I46" s="9">
        <v>20313</v>
      </c>
      <c r="J46" s="9">
        <v>7148</v>
      </c>
      <c r="K46" s="9">
        <v>282</v>
      </c>
      <c r="L46" s="9">
        <v>139925</v>
      </c>
      <c r="M46" s="9">
        <v>11443</v>
      </c>
      <c r="N46" s="9">
        <v>25676</v>
      </c>
      <c r="O46" s="9">
        <v>102017</v>
      </c>
      <c r="P46" s="9">
        <v>40319</v>
      </c>
      <c r="Q46" s="9">
        <v>137829</v>
      </c>
      <c r="R46" s="9">
        <v>21305</v>
      </c>
      <c r="S46" s="9">
        <v>25218</v>
      </c>
      <c r="T46" s="9">
        <v>55475</v>
      </c>
      <c r="U46" s="9">
        <v>9604</v>
      </c>
      <c r="V46" s="9">
        <v>73000</v>
      </c>
      <c r="W46" s="28">
        <v>69300</v>
      </c>
      <c r="X46" s="28">
        <v>3700</v>
      </c>
      <c r="Y46" s="18">
        <v>5.0999999999999997E-2</v>
      </c>
      <c r="Z46" s="9">
        <v>25141</v>
      </c>
      <c r="AA46" s="29">
        <v>0.14000000000000001</v>
      </c>
      <c r="AB46" s="9">
        <v>6963</v>
      </c>
      <c r="AC46" s="30">
        <v>0.18</v>
      </c>
      <c r="AD46" s="21">
        <v>60187</v>
      </c>
    </row>
    <row r="47" spans="1:30">
      <c r="A47" t="s">
        <v>46</v>
      </c>
      <c r="B47" s="9">
        <v>3193</v>
      </c>
      <c r="C47" s="9">
        <v>32</v>
      </c>
      <c r="D47" s="9">
        <v>2449</v>
      </c>
      <c r="E47" s="9">
        <v>2</v>
      </c>
      <c r="F47" s="9">
        <v>45</v>
      </c>
      <c r="G47" s="9">
        <v>14</v>
      </c>
      <c r="H47" s="9">
        <v>17</v>
      </c>
      <c r="I47" s="9">
        <v>309</v>
      </c>
      <c r="J47" s="9">
        <v>67</v>
      </c>
      <c r="K47" s="9">
        <v>1</v>
      </c>
      <c r="L47" s="9">
        <v>2739</v>
      </c>
      <c r="M47" s="9">
        <v>121</v>
      </c>
      <c r="N47" s="9">
        <v>312</v>
      </c>
      <c r="O47" s="9">
        <v>1507</v>
      </c>
      <c r="P47" s="9">
        <v>1252</v>
      </c>
      <c r="Q47" s="9">
        <v>2627</v>
      </c>
      <c r="R47" s="9">
        <v>426</v>
      </c>
      <c r="S47" s="9">
        <v>581</v>
      </c>
      <c r="T47" s="9">
        <v>983</v>
      </c>
      <c r="U47" s="9">
        <v>220</v>
      </c>
      <c r="V47" s="9">
        <v>1350</v>
      </c>
      <c r="W47" s="28">
        <v>1290</v>
      </c>
      <c r="X47" s="28">
        <v>60</v>
      </c>
      <c r="Y47" s="18">
        <v>4.1000000000000002E-2</v>
      </c>
      <c r="Z47">
        <v>398</v>
      </c>
      <c r="AA47" s="29">
        <v>0.123</v>
      </c>
      <c r="AB47">
        <v>88</v>
      </c>
      <c r="AC47" s="30">
        <v>0.16200000000000001</v>
      </c>
      <c r="AD47" s="21">
        <v>60659</v>
      </c>
    </row>
    <row r="48" spans="1:30">
      <c r="A48" t="s">
        <v>47</v>
      </c>
      <c r="B48" s="9">
        <v>43548</v>
      </c>
      <c r="C48" s="9">
        <v>594</v>
      </c>
      <c r="D48" s="9">
        <v>23886</v>
      </c>
      <c r="E48" s="9">
        <v>198</v>
      </c>
      <c r="F48" s="9">
        <v>1712</v>
      </c>
      <c r="G48" s="9">
        <v>705</v>
      </c>
      <c r="H48" s="9">
        <v>564</v>
      </c>
      <c r="I48" s="9">
        <v>6001</v>
      </c>
      <c r="J48" s="9">
        <v>2074</v>
      </c>
      <c r="K48" s="9">
        <v>106</v>
      </c>
      <c r="L48" s="9">
        <v>32367</v>
      </c>
      <c r="M48" s="9">
        <v>2190</v>
      </c>
      <c r="N48" s="9">
        <v>5598</v>
      </c>
      <c r="O48" s="9">
        <v>22822</v>
      </c>
      <c r="P48" s="9">
        <v>12919</v>
      </c>
      <c r="Q48" s="9">
        <v>34655</v>
      </c>
      <c r="R48" s="9">
        <v>5758</v>
      </c>
      <c r="S48" s="9">
        <v>8333</v>
      </c>
      <c r="T48" s="9">
        <v>11938</v>
      </c>
      <c r="U48" s="9">
        <v>2818</v>
      </c>
      <c r="V48" s="9">
        <v>17230</v>
      </c>
      <c r="W48" s="28">
        <v>16240</v>
      </c>
      <c r="X48" s="28">
        <v>1000</v>
      </c>
      <c r="Y48" s="18">
        <v>5.8000000000000003E-2</v>
      </c>
      <c r="Z48" s="9">
        <v>7301</v>
      </c>
      <c r="AA48" s="29">
        <v>0.16800000000000001</v>
      </c>
      <c r="AB48" s="9">
        <v>2047</v>
      </c>
      <c r="AC48" s="30">
        <v>0.23300000000000001</v>
      </c>
      <c r="AD48" s="21">
        <v>50069</v>
      </c>
    </row>
    <row r="49" spans="1:30">
      <c r="A49" t="s">
        <v>48</v>
      </c>
      <c r="B49" s="9">
        <v>443749</v>
      </c>
      <c r="C49" s="9">
        <v>9772</v>
      </c>
      <c r="D49" s="9">
        <v>18102</v>
      </c>
      <c r="E49" s="9">
        <v>152</v>
      </c>
      <c r="F49" s="9">
        <v>1828</v>
      </c>
      <c r="G49" s="9">
        <v>70934</v>
      </c>
      <c r="H49" s="9">
        <v>59248</v>
      </c>
      <c r="I49" s="9">
        <v>126596</v>
      </c>
      <c r="J49" s="9">
        <v>24542</v>
      </c>
      <c r="K49" s="9">
        <v>3893</v>
      </c>
      <c r="L49" s="9">
        <v>156507</v>
      </c>
      <c r="M49" s="9">
        <v>30606</v>
      </c>
      <c r="N49" s="9">
        <v>66403</v>
      </c>
      <c r="O49" s="9">
        <v>262741</v>
      </c>
      <c r="P49" s="9">
        <v>83798</v>
      </c>
      <c r="Q49" s="9">
        <v>316157</v>
      </c>
      <c r="R49" s="9">
        <v>57907</v>
      </c>
      <c r="S49" s="9">
        <v>128109</v>
      </c>
      <c r="T49" s="9">
        <v>57640</v>
      </c>
      <c r="U49" s="9">
        <v>18233</v>
      </c>
      <c r="V49" s="9">
        <v>202000</v>
      </c>
      <c r="W49" s="28">
        <v>192100</v>
      </c>
      <c r="X49" s="28">
        <v>9900</v>
      </c>
      <c r="Y49" s="18">
        <v>4.9000000000000002E-2</v>
      </c>
      <c r="Z49" s="9">
        <v>44037</v>
      </c>
      <c r="AA49" s="29">
        <v>0.1</v>
      </c>
      <c r="AB49" s="9">
        <v>12267</v>
      </c>
      <c r="AC49" s="30">
        <v>0.126</v>
      </c>
      <c r="AD49" s="21">
        <v>87348</v>
      </c>
    </row>
    <row r="50" spans="1:30">
      <c r="A50" t="s">
        <v>49</v>
      </c>
      <c r="B50" s="9">
        <v>478174</v>
      </c>
      <c r="C50" s="9">
        <v>8597</v>
      </c>
      <c r="D50" s="9">
        <v>130991</v>
      </c>
      <c r="E50" s="9">
        <v>4038</v>
      </c>
      <c r="F50" s="9">
        <v>3319</v>
      </c>
      <c r="G50" s="9">
        <v>21614</v>
      </c>
      <c r="H50" s="9">
        <v>7938</v>
      </c>
      <c r="I50" s="9">
        <v>136073</v>
      </c>
      <c r="J50" s="9">
        <v>14723</v>
      </c>
      <c r="K50" s="9">
        <v>1572</v>
      </c>
      <c r="L50" s="9">
        <v>293978</v>
      </c>
      <c r="M50" s="9">
        <v>26904</v>
      </c>
      <c r="N50" s="9">
        <v>64168</v>
      </c>
      <c r="O50" s="9">
        <v>276551</v>
      </c>
      <c r="P50" s="9">
        <v>111594</v>
      </c>
      <c r="Q50" s="9">
        <v>354721</v>
      </c>
      <c r="R50" s="9">
        <v>56542</v>
      </c>
      <c r="S50" s="9">
        <v>172523</v>
      </c>
      <c r="T50" s="9">
        <v>52637</v>
      </c>
      <c r="U50" s="9">
        <v>21844</v>
      </c>
      <c r="V50" s="9">
        <v>250100</v>
      </c>
      <c r="W50" s="28">
        <v>240500</v>
      </c>
      <c r="X50" s="28">
        <v>9600</v>
      </c>
      <c r="Y50" s="18">
        <v>3.7999999999999999E-2</v>
      </c>
      <c r="Z50" s="9">
        <v>43661</v>
      </c>
      <c r="AA50" s="29">
        <v>9.0999999999999998E-2</v>
      </c>
      <c r="AB50" s="9">
        <v>9418</v>
      </c>
      <c r="AC50" s="30">
        <v>0.104</v>
      </c>
      <c r="AD50" s="21">
        <v>92999</v>
      </c>
    </row>
    <row r="51" spans="1:30">
      <c r="A51" t="s">
        <v>50</v>
      </c>
      <c r="B51" s="9">
        <v>545939</v>
      </c>
      <c r="C51" s="9">
        <v>7341</v>
      </c>
      <c r="D51" s="9">
        <v>109720</v>
      </c>
      <c r="E51" s="9">
        <v>510</v>
      </c>
      <c r="F51" s="9">
        <v>2716</v>
      </c>
      <c r="G51" s="9">
        <v>30994</v>
      </c>
      <c r="H51" s="9">
        <v>14995</v>
      </c>
      <c r="I51" s="9">
        <v>271156</v>
      </c>
      <c r="J51" s="9">
        <v>15653</v>
      </c>
      <c r="K51" s="9">
        <v>3994</v>
      </c>
      <c r="L51" s="9">
        <v>209193</v>
      </c>
      <c r="M51" s="9">
        <v>43526</v>
      </c>
      <c r="N51" s="9">
        <v>98654</v>
      </c>
      <c r="O51" s="9">
        <v>325141</v>
      </c>
      <c r="P51" s="9">
        <v>81380</v>
      </c>
      <c r="Q51" s="9">
        <v>362260</v>
      </c>
      <c r="R51" s="9">
        <v>54054</v>
      </c>
      <c r="S51" s="9">
        <v>109659</v>
      </c>
      <c r="T51" s="9">
        <v>96848</v>
      </c>
      <c r="U51" s="9">
        <v>22053</v>
      </c>
      <c r="V51" s="9">
        <v>241200</v>
      </c>
      <c r="W51" s="28">
        <v>225500</v>
      </c>
      <c r="X51" s="28">
        <v>15700</v>
      </c>
      <c r="Y51" s="18">
        <v>6.5000000000000002E-2</v>
      </c>
      <c r="Z51" s="9">
        <v>76921</v>
      </c>
      <c r="AA51" s="29">
        <v>0.14099999999999999</v>
      </c>
      <c r="AB51" s="9">
        <v>28477</v>
      </c>
      <c r="AC51" s="30">
        <v>0.19400000000000001</v>
      </c>
      <c r="AD51" s="21">
        <v>73151</v>
      </c>
    </row>
    <row r="52" spans="1:30">
      <c r="A52" t="s">
        <v>51</v>
      </c>
      <c r="B52" s="9">
        <v>98952</v>
      </c>
      <c r="C52" s="9">
        <v>977</v>
      </c>
      <c r="D52" s="9">
        <v>19959</v>
      </c>
      <c r="E52" s="9">
        <v>81</v>
      </c>
      <c r="F52" s="9">
        <v>931</v>
      </c>
      <c r="G52" s="9">
        <v>17038</v>
      </c>
      <c r="H52" s="9">
        <v>2115</v>
      </c>
      <c r="I52" s="9">
        <v>32578</v>
      </c>
      <c r="J52" s="9">
        <v>3543</v>
      </c>
      <c r="K52" s="9">
        <v>291</v>
      </c>
      <c r="L52" s="9">
        <v>43018</v>
      </c>
      <c r="M52" s="9">
        <v>7577</v>
      </c>
      <c r="N52" s="9">
        <v>16515</v>
      </c>
      <c r="O52" s="9">
        <v>57623</v>
      </c>
      <c r="P52" s="9">
        <v>17799</v>
      </c>
      <c r="Q52" s="9">
        <v>65602</v>
      </c>
      <c r="R52" s="9">
        <v>6651</v>
      </c>
      <c r="S52" s="9">
        <v>16295</v>
      </c>
      <c r="T52" s="9">
        <v>21147</v>
      </c>
      <c r="U52" s="9">
        <v>8543</v>
      </c>
      <c r="V52" s="9">
        <v>47700</v>
      </c>
      <c r="W52" s="28">
        <v>44700</v>
      </c>
      <c r="X52" s="28">
        <v>3100</v>
      </c>
      <c r="Y52" s="18">
        <v>6.5000000000000002E-2</v>
      </c>
      <c r="Z52" s="9">
        <v>15224</v>
      </c>
      <c r="AA52" s="29">
        <v>0.155</v>
      </c>
      <c r="AB52" s="9">
        <v>5570</v>
      </c>
      <c r="AC52" s="30">
        <v>0.223</v>
      </c>
      <c r="AD52" s="21">
        <v>63246</v>
      </c>
    </row>
    <row r="53" spans="1:30">
      <c r="A53" t="s">
        <v>52</v>
      </c>
      <c r="B53" s="9">
        <v>64271</v>
      </c>
      <c r="C53" s="9">
        <v>720</v>
      </c>
      <c r="D53" s="9">
        <v>41414</v>
      </c>
      <c r="E53" s="9">
        <v>334</v>
      </c>
      <c r="F53" s="9">
        <v>1183</v>
      </c>
      <c r="G53" s="9">
        <v>892</v>
      </c>
      <c r="H53" s="9">
        <v>529</v>
      </c>
      <c r="I53" s="9">
        <v>17753</v>
      </c>
      <c r="J53" s="9">
        <v>1841</v>
      </c>
      <c r="K53" s="9">
        <v>112</v>
      </c>
      <c r="L53" s="9">
        <v>42361</v>
      </c>
      <c r="M53" s="9">
        <v>4685</v>
      </c>
      <c r="N53" s="9">
        <v>10065</v>
      </c>
      <c r="O53" s="9">
        <v>36164</v>
      </c>
      <c r="P53" s="9">
        <v>13757</v>
      </c>
      <c r="Q53" s="9">
        <v>46664</v>
      </c>
      <c r="R53" s="9">
        <v>7492</v>
      </c>
      <c r="S53" s="9">
        <v>8728</v>
      </c>
      <c r="T53" s="9">
        <v>17481</v>
      </c>
      <c r="U53" s="9">
        <v>3267</v>
      </c>
      <c r="V53" s="9">
        <v>25770</v>
      </c>
      <c r="W53" s="28">
        <v>24210</v>
      </c>
      <c r="X53" s="28">
        <v>1560</v>
      </c>
      <c r="Y53" s="18">
        <v>0.06</v>
      </c>
      <c r="Z53" s="9">
        <v>10107</v>
      </c>
      <c r="AA53" s="29">
        <v>0.156</v>
      </c>
      <c r="AB53" s="9">
        <v>3165</v>
      </c>
      <c r="AC53" s="30">
        <v>0.20599999999999999</v>
      </c>
      <c r="AD53" s="21">
        <v>53654</v>
      </c>
    </row>
    <row r="54" spans="1:30">
      <c r="A54" t="s">
        <v>53</v>
      </c>
      <c r="B54" s="9">
        <v>15939</v>
      </c>
      <c r="C54" s="9">
        <v>269</v>
      </c>
      <c r="D54" s="9">
        <v>15939</v>
      </c>
      <c r="E54" s="9">
        <v>269</v>
      </c>
      <c r="F54" s="9">
        <v>645</v>
      </c>
      <c r="G54" s="9">
        <v>340</v>
      </c>
      <c r="H54" s="9">
        <v>91</v>
      </c>
      <c r="I54" s="9">
        <v>1220</v>
      </c>
      <c r="J54" s="9">
        <v>738</v>
      </c>
      <c r="K54" s="9">
        <v>32</v>
      </c>
      <c r="L54" s="9">
        <v>12899</v>
      </c>
      <c r="M54" s="9">
        <v>687</v>
      </c>
      <c r="N54" s="9">
        <v>1653</v>
      </c>
      <c r="O54" s="9">
        <v>8688</v>
      </c>
      <c r="P54" s="9">
        <v>4937</v>
      </c>
      <c r="Q54" s="9">
        <v>13122</v>
      </c>
      <c r="R54" s="9">
        <v>1541</v>
      </c>
      <c r="S54" s="9">
        <v>2293</v>
      </c>
      <c r="T54" s="9">
        <v>2670</v>
      </c>
      <c r="U54" s="9">
        <v>798</v>
      </c>
      <c r="V54" s="9">
        <v>4650</v>
      </c>
      <c r="W54" s="28">
        <v>4410</v>
      </c>
      <c r="X54" s="28">
        <v>240</v>
      </c>
      <c r="Y54" s="18">
        <v>5.1999999999999998E-2</v>
      </c>
      <c r="Z54" s="9">
        <v>3010</v>
      </c>
      <c r="AA54" s="29">
        <v>0.191</v>
      </c>
      <c r="AB54">
        <v>807</v>
      </c>
      <c r="AC54" s="30">
        <v>0.29199999999999998</v>
      </c>
      <c r="AD54" s="21">
        <v>45508</v>
      </c>
    </row>
    <row r="55" spans="1:30">
      <c r="A55" t="s">
        <v>54</v>
      </c>
      <c r="B55" s="9">
        <v>475064</v>
      </c>
      <c r="C55" s="9">
        <v>5384</v>
      </c>
      <c r="D55" s="9">
        <v>133779</v>
      </c>
      <c r="E55" s="9">
        <v>1820</v>
      </c>
      <c r="F55" s="9">
        <v>3305</v>
      </c>
      <c r="G55" s="9">
        <v>16086</v>
      </c>
      <c r="H55" s="9">
        <v>6237</v>
      </c>
      <c r="I55" s="9">
        <v>317073</v>
      </c>
      <c r="J55" s="9">
        <v>7027</v>
      </c>
      <c r="K55" s="9">
        <v>440</v>
      </c>
      <c r="L55" s="9">
        <v>126312</v>
      </c>
      <c r="M55" s="9">
        <v>40705</v>
      </c>
      <c r="N55" s="9">
        <v>97087</v>
      </c>
      <c r="O55" s="9">
        <v>274592</v>
      </c>
      <c r="P55" s="9">
        <v>64096</v>
      </c>
      <c r="Q55" s="9">
        <v>287617</v>
      </c>
      <c r="R55" s="9">
        <v>44244</v>
      </c>
      <c r="S55" s="9">
        <v>69817</v>
      </c>
      <c r="T55" s="9">
        <v>77645</v>
      </c>
      <c r="U55" s="9">
        <v>17119</v>
      </c>
      <c r="V55" s="9">
        <v>209400</v>
      </c>
      <c r="W55" s="28">
        <v>188800</v>
      </c>
      <c r="X55" s="28">
        <v>20600</v>
      </c>
      <c r="Y55" s="18">
        <v>9.8000000000000004E-2</v>
      </c>
      <c r="Z55" s="9">
        <v>88367</v>
      </c>
      <c r="AA55" s="29">
        <v>0.187</v>
      </c>
      <c r="AB55" s="9">
        <v>34660</v>
      </c>
      <c r="AC55" s="30">
        <v>0.24399999999999999</v>
      </c>
      <c r="AD55" s="21">
        <v>57398</v>
      </c>
    </row>
    <row r="56" spans="1:30">
      <c r="A56" t="s">
        <v>55</v>
      </c>
      <c r="B56" s="9">
        <v>54590</v>
      </c>
      <c r="C56" s="9">
        <v>3471</v>
      </c>
      <c r="D56" s="9">
        <v>49523</v>
      </c>
      <c r="E56" s="9">
        <v>3179</v>
      </c>
      <c r="F56" s="9">
        <v>780</v>
      </c>
      <c r="G56" s="9">
        <v>711</v>
      </c>
      <c r="H56" s="9">
        <v>863</v>
      </c>
      <c r="I56" s="9">
        <v>6979</v>
      </c>
      <c r="J56" s="9">
        <v>1507</v>
      </c>
      <c r="K56" s="9">
        <v>136</v>
      </c>
      <c r="L56" s="9">
        <v>41956</v>
      </c>
      <c r="M56" s="9">
        <v>2789</v>
      </c>
      <c r="N56" s="9">
        <v>5799</v>
      </c>
      <c r="O56" s="9">
        <v>27998</v>
      </c>
      <c r="P56" s="9">
        <v>16346</v>
      </c>
      <c r="Q56" s="9">
        <v>39881</v>
      </c>
      <c r="R56" s="9">
        <v>6372</v>
      </c>
      <c r="S56" s="9">
        <v>10158</v>
      </c>
      <c r="T56" s="9">
        <v>15520</v>
      </c>
      <c r="U56" s="9">
        <v>2960</v>
      </c>
      <c r="V56" s="9">
        <v>20280</v>
      </c>
      <c r="W56" s="28">
        <v>19240</v>
      </c>
      <c r="X56" s="28">
        <v>1040</v>
      </c>
      <c r="Y56" s="18">
        <v>5.0999999999999997E-2</v>
      </c>
      <c r="Z56" s="9">
        <v>6848</v>
      </c>
      <c r="AA56" s="29">
        <v>0.13200000000000001</v>
      </c>
      <c r="AB56" s="9">
        <v>1606</v>
      </c>
      <c r="AC56" s="30">
        <v>0.17299999999999999</v>
      </c>
      <c r="AD56" s="21">
        <v>61396</v>
      </c>
    </row>
    <row r="57" spans="1:30">
      <c r="A57" t="s">
        <v>56</v>
      </c>
      <c r="B57" s="9">
        <v>825653</v>
      </c>
      <c r="C57" s="9">
        <v>12602</v>
      </c>
      <c r="D57" s="9">
        <v>92063</v>
      </c>
      <c r="E57" s="9">
        <v>3757</v>
      </c>
      <c r="F57" s="9">
        <v>2418</v>
      </c>
      <c r="G57" s="9">
        <v>62245</v>
      </c>
      <c r="H57" s="9">
        <v>14826</v>
      </c>
      <c r="I57" s="9">
        <v>362700</v>
      </c>
      <c r="J57" s="9">
        <v>21220</v>
      </c>
      <c r="K57" s="9">
        <v>1490</v>
      </c>
      <c r="L57" s="9">
        <v>359527</v>
      </c>
      <c r="M57" s="9">
        <v>53825</v>
      </c>
      <c r="N57" s="9">
        <v>130884</v>
      </c>
      <c r="O57" s="9">
        <v>482736</v>
      </c>
      <c r="P57" s="9">
        <v>156981</v>
      </c>
      <c r="Q57" s="9">
        <v>580466</v>
      </c>
      <c r="R57" s="9">
        <v>104688</v>
      </c>
      <c r="S57" s="9">
        <v>221474</v>
      </c>
      <c r="T57" s="9">
        <v>142239</v>
      </c>
      <c r="U57" s="9">
        <v>38357</v>
      </c>
      <c r="V57" s="9">
        <v>412100</v>
      </c>
      <c r="W57" s="28">
        <v>393000</v>
      </c>
      <c r="X57" s="28">
        <v>19100</v>
      </c>
      <c r="Y57" s="18">
        <v>4.5999999999999999E-2</v>
      </c>
      <c r="Z57" s="9">
        <v>73968</v>
      </c>
      <c r="AA57" s="29">
        <v>8.8999999999999996E-2</v>
      </c>
      <c r="AB57" s="9">
        <v>22126</v>
      </c>
      <c r="AC57" s="30">
        <v>0.121</v>
      </c>
      <c r="AD57" s="21">
        <v>95819</v>
      </c>
    </row>
    <row r="58" spans="1:30">
      <c r="A58" t="s">
        <v>57</v>
      </c>
      <c r="B58" s="9">
        <v>220880</v>
      </c>
      <c r="C58" s="9">
        <v>16607</v>
      </c>
      <c r="D58" s="9">
        <v>35181</v>
      </c>
      <c r="E58" s="9">
        <v>13966</v>
      </c>
      <c r="F58" s="9">
        <v>1134</v>
      </c>
      <c r="G58" s="9">
        <v>33189</v>
      </c>
      <c r="H58" s="9">
        <v>5827</v>
      </c>
      <c r="I58" s="9">
        <v>72548</v>
      </c>
      <c r="J58" s="9">
        <v>10072</v>
      </c>
      <c r="K58" s="9">
        <v>909</v>
      </c>
      <c r="L58" s="9">
        <v>99788</v>
      </c>
      <c r="M58" s="9">
        <v>12569</v>
      </c>
      <c r="N58" s="9">
        <v>31029</v>
      </c>
      <c r="O58" s="9">
        <v>146476</v>
      </c>
      <c r="P58" s="9">
        <v>33393</v>
      </c>
      <c r="Q58" s="9">
        <v>157602</v>
      </c>
      <c r="R58" s="9">
        <v>27026</v>
      </c>
      <c r="S58" s="9">
        <v>60363</v>
      </c>
      <c r="T58" s="9">
        <v>23164</v>
      </c>
      <c r="U58" s="9">
        <v>6963</v>
      </c>
      <c r="V58" s="9">
        <v>110400</v>
      </c>
      <c r="W58" s="28">
        <v>105300</v>
      </c>
      <c r="X58" s="28">
        <v>5100</v>
      </c>
      <c r="Y58" s="18">
        <v>4.7E-2</v>
      </c>
      <c r="Z58" s="9">
        <v>30708</v>
      </c>
      <c r="AA58" s="29">
        <v>0.14799999999999999</v>
      </c>
      <c r="AB58" s="9">
        <v>5057</v>
      </c>
      <c r="AC58" s="30">
        <v>0.11600000000000001</v>
      </c>
      <c r="AD58" s="21">
        <v>76247</v>
      </c>
    </row>
    <row r="59" spans="1:30">
      <c r="A59" t="s">
        <v>58</v>
      </c>
      <c r="B59" s="9">
        <v>82677</v>
      </c>
      <c r="C59" s="9">
        <v>2086</v>
      </c>
      <c r="D59" s="9">
        <v>66260</v>
      </c>
      <c r="E59" s="9">
        <v>1084</v>
      </c>
      <c r="F59" s="9">
        <v>1231</v>
      </c>
      <c r="G59" s="9">
        <v>5959</v>
      </c>
      <c r="H59" s="9">
        <v>3306</v>
      </c>
      <c r="I59" s="9">
        <v>25190</v>
      </c>
      <c r="J59" s="9">
        <v>4083</v>
      </c>
      <c r="K59" s="9">
        <v>360</v>
      </c>
      <c r="L59" s="9">
        <v>42844</v>
      </c>
      <c r="M59" s="9">
        <v>7070</v>
      </c>
      <c r="N59" s="9">
        <v>15467</v>
      </c>
      <c r="O59" s="9">
        <v>48767</v>
      </c>
      <c r="P59" s="9">
        <v>11669</v>
      </c>
      <c r="Q59" s="9">
        <v>56682</v>
      </c>
      <c r="R59" s="9">
        <v>9013</v>
      </c>
      <c r="S59" s="9">
        <v>11846</v>
      </c>
      <c r="T59" s="9">
        <v>16130</v>
      </c>
      <c r="U59" s="9">
        <v>4241</v>
      </c>
      <c r="V59" s="9">
        <v>32300</v>
      </c>
      <c r="W59" s="28">
        <v>30300</v>
      </c>
      <c r="X59" s="28">
        <v>2000</v>
      </c>
      <c r="Y59" s="18">
        <v>6.3E-2</v>
      </c>
      <c r="Z59" s="9">
        <v>12784</v>
      </c>
      <c r="AA59" s="29">
        <v>0.156</v>
      </c>
      <c r="AB59" s="9">
        <v>4953</v>
      </c>
      <c r="AC59" s="30">
        <v>0.219</v>
      </c>
      <c r="AD59" s="21">
        <v>60764</v>
      </c>
    </row>
    <row r="60" spans="1:30">
      <c r="B60" s="9"/>
      <c r="D60" s="9"/>
      <c r="E60" s="9"/>
      <c r="O60" s="9"/>
      <c r="Z60" s="9"/>
    </row>
    <row r="61" spans="1:30">
      <c r="E61" s="9"/>
    </row>
  </sheetData>
  <sortState xmlns:xlrd2="http://schemas.microsoft.com/office/spreadsheetml/2017/richdata2" ref="A2:AD61">
    <sortCondition ref="A3"/>
  </sortState>
  <hyperlinks>
    <hyperlink ref="F1:L1" r:id="rId1" display="Race/Ethnicity: American Indian (2016)" xr:uid="{00000000-0004-0000-0100-000000000000}"/>
    <hyperlink ref="B1:D1" r:id="rId2" display="Population (01/01/2016)" xr:uid="{00000000-0004-0000-0100-000001000000}"/>
    <hyperlink ref="M1:P1" r:id="rId3" display="Age: 0-17 (2016)" xr:uid="{00000000-0004-0000-0100-000002000000}"/>
    <hyperlink ref="N1" r:id="rId4" display="Age: 0-17 (2016)" xr:uid="{00000000-0004-0000-0100-000003000000}"/>
    <hyperlink ref="Q1" r:id="rId5" display="Eligible Voters (07/07/2016)" xr:uid="{00000000-0004-0000-0100-000004000000}"/>
    <hyperlink ref="R1:U1" r:id="rId6" display="Registered Voters: No Party (07/07/2016)" xr:uid="{00000000-0004-0000-0100-000005000000}"/>
    <hyperlink ref="W1:Y1" r:id="rId7" display="Labor Force: Employed (July 2018)" xr:uid="{00000000-0004-0000-0100-000006000000}"/>
    <hyperlink ref="Z1:AC1" r:id="rId8" display="Poverty: All Ages (2015)" xr:uid="{00000000-0004-0000-0100-000007000000}"/>
    <hyperlink ref="AC1" r:id="rId9" display="Poverty: Under 18 Percent (2016)" xr:uid="{00000000-0004-0000-0100-000008000000}"/>
    <hyperlink ref="Z1:AD1" r:id="rId10" display="Poverty: All Ages (2016)" xr:uid="{00000000-0004-0000-0100-000009000000}"/>
    <hyperlink ref="D1" r:id="rId11" display="Population: Unincorporated (January 2017)" xr:uid="{00000000-0004-0000-0100-00000A000000}"/>
    <hyperlink ref="E1" r:id="rId12" display="Population: Unincorporated, Group Quarters (January 2018)" xr:uid="{00000000-0004-0000-0100-00000B000000}"/>
    <hyperlink ref="C1" r:id="rId13" display="Population in Group Quarters (January 2019)" xr:uid="{00000000-0004-0000-0100-00000C000000}"/>
    <hyperlink ref="Z1" r:id="rId14" display="Poverty: All Ages (2016)" xr:uid="{00000000-0004-0000-0100-00000D000000}"/>
    <hyperlink ref="AA1" r:id="rId15" display="Poverty: All Ages Percent (2016)" xr:uid="{00000000-0004-0000-0100-00000E000000}"/>
    <hyperlink ref="AB1" r:id="rId16" display="Poverty: Under 18 (2016)" xr:uid="{00000000-0004-0000-0100-00000F000000}"/>
    <hyperlink ref="AD1" r:id="rId17" display="Median Household Income (2016)" xr:uid="{00000000-0004-0000-0100-000010000000}"/>
    <hyperlink ref="V1" r:id="rId18" display="Labor Force: Employed (July 2018)" xr:uid="{4C0B0016-9B65-4580-9666-93B344EBF2C0}"/>
  </hyperlinks>
  <pageMargins left="0.7" right="0.7" top="0.75" bottom="0.75" header="0.3" footer="0.3"/>
  <pageSetup orientation="portrait"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1"/>
  <sheetViews>
    <sheetView workbookViewId="0">
      <pane ySplit="1" topLeftCell="A35" activePane="bottomLeft" state="frozen"/>
      <selection pane="bottomLeft" activeCell="A40" sqref="A40"/>
    </sheetView>
  </sheetViews>
  <sheetFormatPr defaultRowHeight="15"/>
  <cols>
    <col min="1" max="1" width="14.85546875" bestFit="1" customWidth="1"/>
    <col min="2" max="2" width="21.7109375" customWidth="1"/>
    <col min="3" max="3" width="14" customWidth="1"/>
    <col min="4" max="4" width="12.7109375" customWidth="1"/>
    <col min="5" max="5" width="14.85546875" customWidth="1"/>
    <col min="6" max="6" width="16.42578125" customWidth="1"/>
    <col min="7" max="7" width="13.140625" customWidth="1"/>
    <col min="8" max="8" width="15.140625" customWidth="1"/>
    <col min="9" max="10" width="17.42578125" bestFit="1" customWidth="1"/>
    <col min="11" max="11" width="10.7109375" style="19" customWidth="1"/>
    <col min="12" max="12" width="10" style="30" bestFit="1" customWidth="1"/>
  </cols>
  <sheetData>
    <row r="1" spans="1:12" s="1" customFormat="1" ht="51">
      <c r="A1" s="1" t="s">
        <v>0</v>
      </c>
      <c r="B1" s="10" t="s">
        <v>177</v>
      </c>
      <c r="C1" s="10" t="s">
        <v>178</v>
      </c>
      <c r="D1" s="10" t="s">
        <v>179</v>
      </c>
      <c r="E1" s="10" t="s">
        <v>180</v>
      </c>
      <c r="F1" s="10" t="s">
        <v>181</v>
      </c>
      <c r="G1" s="10" t="s">
        <v>184</v>
      </c>
      <c r="H1" s="10" t="s">
        <v>183</v>
      </c>
      <c r="I1" s="10" t="s">
        <v>182</v>
      </c>
      <c r="J1" s="10" t="s">
        <v>232</v>
      </c>
      <c r="K1" s="33" t="s">
        <v>233</v>
      </c>
      <c r="L1" s="34" t="s">
        <v>185</v>
      </c>
    </row>
    <row r="2" spans="1:12">
      <c r="A2" t="s">
        <v>1</v>
      </c>
      <c r="B2" s="31">
        <v>379953532000</v>
      </c>
      <c r="C2" s="19">
        <v>0.13255282141177929</v>
      </c>
      <c r="D2" s="19">
        <v>0.18654322550563904</v>
      </c>
      <c r="E2" s="19">
        <v>0.44729088711747178</v>
      </c>
      <c r="F2" s="19">
        <v>0.23361306596510986</v>
      </c>
      <c r="G2" s="9">
        <v>48059</v>
      </c>
      <c r="H2" s="9">
        <v>2703</v>
      </c>
      <c r="I2" s="16">
        <v>44323668875</v>
      </c>
      <c r="J2" s="16">
        <v>1099911273</v>
      </c>
      <c r="K2" s="18">
        <v>0.1</v>
      </c>
      <c r="L2" s="32">
        <v>0.10249999999999999</v>
      </c>
    </row>
    <row r="3" spans="1:12">
      <c r="A3" t="s">
        <v>2</v>
      </c>
      <c r="B3" s="31">
        <v>884694000</v>
      </c>
      <c r="C3" s="19">
        <v>0.64243707362973423</v>
      </c>
      <c r="D3" s="19">
        <v>0</v>
      </c>
      <c r="E3" s="19">
        <v>0.25464596565513997</v>
      </c>
      <c r="F3" s="19">
        <v>0.10291696071512585</v>
      </c>
      <c r="G3">
        <v>81</v>
      </c>
      <c r="H3">
        <v>81</v>
      </c>
      <c r="I3" s="16">
        <v>31779122</v>
      </c>
      <c r="J3" s="16">
        <v>12590016</v>
      </c>
      <c r="K3" s="18">
        <v>0.1</v>
      </c>
      <c r="L3" s="32">
        <v>7.2499999999999995E-2</v>
      </c>
    </row>
    <row r="4" spans="1:12">
      <c r="A4" t="s">
        <v>3</v>
      </c>
      <c r="B4" s="31">
        <v>6521127000</v>
      </c>
      <c r="C4" s="19">
        <v>0.31508972267536706</v>
      </c>
      <c r="D4" s="19">
        <v>4.7455138662316473E-2</v>
      </c>
      <c r="E4" s="19">
        <v>0.61794453507340941</v>
      </c>
      <c r="F4" s="19">
        <v>1.9510603588907015E-2</v>
      </c>
      <c r="G4" s="9">
        <v>1520</v>
      </c>
      <c r="H4">
        <v>758</v>
      </c>
      <c r="I4" s="16">
        <v>629522468</v>
      </c>
      <c r="J4" s="16">
        <v>310682063</v>
      </c>
      <c r="K4" s="18">
        <v>0.1</v>
      </c>
      <c r="L4" s="32">
        <v>7.7499999999999999E-2</v>
      </c>
    </row>
    <row r="5" spans="1:12">
      <c r="A5" t="s">
        <v>4</v>
      </c>
      <c r="B5" s="31">
        <v>26995744000</v>
      </c>
      <c r="C5" s="19">
        <v>9.2627077976493166E-2</v>
      </c>
      <c r="D5" s="19">
        <v>3.790315071730925E-2</v>
      </c>
      <c r="E5" s="19">
        <v>0.60710934758163282</v>
      </c>
      <c r="F5" s="19">
        <v>0.2623604237245647</v>
      </c>
      <c r="G5" s="9">
        <v>6676</v>
      </c>
      <c r="H5" s="9">
        <v>1618</v>
      </c>
      <c r="I5" s="16">
        <v>4699802779</v>
      </c>
      <c r="J5" s="16">
        <v>420913098</v>
      </c>
      <c r="K5" s="18">
        <v>0.06</v>
      </c>
      <c r="L5" s="32">
        <v>7.2499999999999995E-2</v>
      </c>
    </row>
    <row r="6" spans="1:12">
      <c r="A6" t="s">
        <v>5</v>
      </c>
      <c r="B6" s="31">
        <v>9128643000</v>
      </c>
      <c r="C6" s="19">
        <v>0.18613421215606477</v>
      </c>
      <c r="D6" s="19">
        <v>7.1330620189330269E-3</v>
      </c>
      <c r="E6" s="19">
        <v>0.68059364770414932</v>
      </c>
      <c r="F6" s="19">
        <v>0.12612801910997079</v>
      </c>
      <c r="G6" s="9">
        <v>1904</v>
      </c>
      <c r="H6" s="9">
        <v>1701</v>
      </c>
      <c r="I6" s="16">
        <v>632317959</v>
      </c>
      <c r="J6" s="16">
        <v>368122451</v>
      </c>
      <c r="K6" s="18">
        <v>0.12</v>
      </c>
      <c r="L6" s="32">
        <v>7.2499999999999995E-2</v>
      </c>
    </row>
    <row r="7" spans="1:12">
      <c r="A7" t="s">
        <v>6</v>
      </c>
      <c r="B7" s="31">
        <v>4869993000</v>
      </c>
      <c r="C7" s="19">
        <v>0.30240332311344081</v>
      </c>
      <c r="D7" s="19">
        <v>4.7037879537137769E-2</v>
      </c>
      <c r="E7" s="19">
        <v>0.58360201760458907</v>
      </c>
      <c r="F7" s="19">
        <v>6.6936999307684694E-2</v>
      </c>
      <c r="G7">
        <v>649</v>
      </c>
      <c r="H7">
        <v>244</v>
      </c>
      <c r="I7" s="16">
        <v>593447090</v>
      </c>
      <c r="J7" s="16">
        <v>180672002</v>
      </c>
      <c r="K7" s="18">
        <v>0</v>
      </c>
      <c r="L7" s="32">
        <v>7.7499999999999999E-2</v>
      </c>
    </row>
    <row r="8" spans="1:12">
      <c r="A8" t="s">
        <v>7</v>
      </c>
      <c r="B8" s="31">
        <v>256412823000</v>
      </c>
      <c r="C8" s="19">
        <v>0.11074950493432098</v>
      </c>
      <c r="D8" s="19">
        <v>7.804558415935034E-2</v>
      </c>
      <c r="E8" s="19">
        <v>0.53323991672369075</v>
      </c>
      <c r="F8" s="19">
        <v>0.27796535720055104</v>
      </c>
      <c r="G8" s="9">
        <v>26633</v>
      </c>
      <c r="H8" s="9">
        <v>3476</v>
      </c>
      <c r="I8" s="16">
        <v>22521022316</v>
      </c>
      <c r="J8" s="16">
        <v>1427992069</v>
      </c>
      <c r="K8" s="18">
        <v>0.1</v>
      </c>
      <c r="L8" s="32">
        <v>8.7499999999999994E-2</v>
      </c>
    </row>
    <row r="9" spans="1:12">
      <c r="A9" t="s">
        <v>8</v>
      </c>
      <c r="B9" s="31">
        <v>2373067000</v>
      </c>
      <c r="C9" s="19">
        <v>0.18270504105235277</v>
      </c>
      <c r="D9" s="19">
        <v>7.7690474088461196E-3</v>
      </c>
      <c r="E9" s="19">
        <v>0.65070186280568554</v>
      </c>
      <c r="F9" s="19">
        <v>0.15882404873311556</v>
      </c>
      <c r="G9">
        <v>571</v>
      </c>
      <c r="H9">
        <v>335</v>
      </c>
      <c r="I9" s="16">
        <v>374028097</v>
      </c>
      <c r="J9" s="16">
        <v>106564075</v>
      </c>
      <c r="K9" s="18">
        <v>0.1</v>
      </c>
      <c r="L9" s="32">
        <v>7.2499999999999995E-2</v>
      </c>
    </row>
    <row r="10" spans="1:12">
      <c r="A10" t="s">
        <v>9</v>
      </c>
      <c r="B10" s="31">
        <v>41378183000</v>
      </c>
      <c r="C10" s="19">
        <v>0.21738865117005671</v>
      </c>
      <c r="D10" s="19">
        <v>2.3757508891064021E-2</v>
      </c>
      <c r="E10" s="19">
        <v>0.51210820125902834</v>
      </c>
      <c r="F10" s="19">
        <v>0.24674563867985091</v>
      </c>
      <c r="G10" s="9">
        <v>6664</v>
      </c>
      <c r="H10" s="9">
        <v>4806</v>
      </c>
      <c r="I10" s="16">
        <v>3382158655</v>
      </c>
      <c r="J10" s="16">
        <v>1487222645</v>
      </c>
      <c r="K10" s="18">
        <v>0.1</v>
      </c>
      <c r="L10" s="32">
        <v>7.2499999999999995E-2</v>
      </c>
    </row>
    <row r="11" spans="1:12">
      <c r="A11" t="s">
        <v>10</v>
      </c>
      <c r="B11" s="31">
        <v>103214604000</v>
      </c>
      <c r="C11" s="19">
        <v>0.11544139201809121</v>
      </c>
      <c r="D11" s="19">
        <v>0.10689832070019682</v>
      </c>
      <c r="E11" s="19">
        <v>0.65861391459720531</v>
      </c>
      <c r="F11" s="19">
        <v>0.11904811759286402</v>
      </c>
      <c r="G11" s="9">
        <v>24512</v>
      </c>
      <c r="H11" s="9">
        <v>4080</v>
      </c>
      <c r="I11" s="16">
        <v>24307052816</v>
      </c>
      <c r="J11" s="16">
        <v>2343267342</v>
      </c>
      <c r="K11" s="18">
        <v>0</v>
      </c>
      <c r="L11" s="32">
        <v>7.9750000000000001E-2</v>
      </c>
    </row>
    <row r="12" spans="1:12">
      <c r="A12" t="s">
        <v>11</v>
      </c>
      <c r="B12" s="31">
        <v>4341625000</v>
      </c>
      <c r="C12" s="19">
        <v>0.19499170586497602</v>
      </c>
      <c r="D12" s="19">
        <v>4.5719999091053697E-2</v>
      </c>
      <c r="E12" s="19">
        <v>0.7167950553321063</v>
      </c>
      <c r="F12" s="19">
        <v>4.2493239711864021E-2</v>
      </c>
      <c r="G12">
        <v>996</v>
      </c>
      <c r="H12">
        <v>349</v>
      </c>
      <c r="I12" s="16">
        <v>636141496</v>
      </c>
      <c r="J12" s="16">
        <v>177724508</v>
      </c>
      <c r="K12" s="18">
        <v>0.05</v>
      </c>
      <c r="L12" s="32">
        <v>7.2499999999999995E-2</v>
      </c>
    </row>
    <row r="13" spans="1:12">
      <c r="A13" t="s">
        <v>12</v>
      </c>
      <c r="B13" s="31">
        <v>16582964000</v>
      </c>
      <c r="C13" s="19">
        <v>0.18622224038961266</v>
      </c>
      <c r="D13" s="19">
        <v>2.2914270031007843E-2</v>
      </c>
      <c r="E13" s="19">
        <v>0.65216324957517502</v>
      </c>
      <c r="F13" s="19">
        <v>0.13869440048584794</v>
      </c>
      <c r="G13" s="9">
        <v>6001</v>
      </c>
      <c r="H13" s="9">
        <v>2896</v>
      </c>
      <c r="I13" s="16">
        <v>2361245877</v>
      </c>
      <c r="J13" s="16">
        <v>480231910</v>
      </c>
      <c r="K13" s="18">
        <v>0.12</v>
      </c>
      <c r="L13" s="32">
        <v>7.7499999999999999E-2</v>
      </c>
    </row>
    <row r="14" spans="1:12">
      <c r="A14" t="s">
        <v>13</v>
      </c>
      <c r="B14" s="31">
        <v>15799670000</v>
      </c>
      <c r="C14" s="19">
        <v>0.14233029282324883</v>
      </c>
      <c r="D14" s="19">
        <v>6.2818085707963517E-2</v>
      </c>
      <c r="E14" s="19">
        <v>0.59520443537481871</v>
      </c>
      <c r="F14" s="19">
        <v>0.19964718609396898</v>
      </c>
      <c r="G14" s="9">
        <v>3704</v>
      </c>
      <c r="H14">
        <v>574</v>
      </c>
      <c r="I14" s="16">
        <v>3591641725</v>
      </c>
      <c r="J14" s="16">
        <v>520064006</v>
      </c>
      <c r="K14" s="18">
        <v>0.08</v>
      </c>
      <c r="L14" s="32">
        <v>7.7499999999999999E-2</v>
      </c>
    </row>
    <row r="15" spans="1:12">
      <c r="A15" t="s">
        <v>14</v>
      </c>
      <c r="B15" s="31">
        <v>5630036000</v>
      </c>
      <c r="C15" s="19">
        <v>0.28207469637476029</v>
      </c>
      <c r="D15" s="19">
        <v>1.1834535658843941E-2</v>
      </c>
      <c r="E15" s="19">
        <v>0.60294037074239792</v>
      </c>
      <c r="F15" s="19">
        <v>0.10313213405168478</v>
      </c>
      <c r="G15">
        <v>767</v>
      </c>
      <c r="H15">
        <v>400</v>
      </c>
      <c r="I15" s="16">
        <v>479800955</v>
      </c>
      <c r="J15" s="16">
        <v>160463814</v>
      </c>
      <c r="K15" s="18">
        <v>0.12</v>
      </c>
      <c r="L15" s="32">
        <v>7.7499999999999999E-2</v>
      </c>
    </row>
    <row r="16" spans="1:12">
      <c r="A16" t="s">
        <v>15</v>
      </c>
      <c r="B16" s="31">
        <v>115487563000</v>
      </c>
      <c r="C16" s="19">
        <v>0.22790363804805613</v>
      </c>
      <c r="D16" s="19">
        <v>5.3153971497467097E-2</v>
      </c>
      <c r="E16" s="19">
        <v>0.57918191554367038</v>
      </c>
      <c r="F16" s="19">
        <v>0.13976129621477426</v>
      </c>
      <c r="G16" s="9">
        <v>23099</v>
      </c>
      <c r="H16" s="9">
        <v>7735</v>
      </c>
      <c r="I16" s="16">
        <v>22919753346</v>
      </c>
      <c r="J16" s="16">
        <v>7110441139</v>
      </c>
      <c r="K16" s="18">
        <v>0.06</v>
      </c>
      <c r="L16" s="32">
        <v>7.2499999999999995E-2</v>
      </c>
    </row>
    <row r="17" spans="1:12">
      <c r="A17" t="s">
        <v>16</v>
      </c>
      <c r="B17" s="31">
        <v>13697358000</v>
      </c>
      <c r="C17" s="19">
        <v>0.20801394968150599</v>
      </c>
      <c r="D17" s="19">
        <v>5.6859186505818296E-2</v>
      </c>
      <c r="E17" s="19">
        <v>0.54399487562720183</v>
      </c>
      <c r="F17" s="19">
        <v>0.19113198818547383</v>
      </c>
      <c r="G17" s="9">
        <v>2789</v>
      </c>
      <c r="H17">
        <v>542</v>
      </c>
      <c r="I17" s="16">
        <v>2608547684</v>
      </c>
      <c r="J17" s="16">
        <v>285512147</v>
      </c>
      <c r="K17" s="18">
        <v>0.1</v>
      </c>
      <c r="L17" s="32">
        <v>7.2499999999999995E-2</v>
      </c>
    </row>
    <row r="18" spans="1:12">
      <c r="A18" t="s">
        <v>17</v>
      </c>
      <c r="B18" s="31">
        <v>9143469000</v>
      </c>
      <c r="C18" s="19">
        <v>0.20017309072487019</v>
      </c>
      <c r="D18" s="19">
        <v>1.1620298053784776E-2</v>
      </c>
      <c r="E18" s="19">
        <v>0.58238696331320983</v>
      </c>
      <c r="F18" s="19">
        <v>0.20581964790813526</v>
      </c>
      <c r="G18" s="9">
        <v>2050</v>
      </c>
      <c r="H18" s="9">
        <v>1364</v>
      </c>
      <c r="I18" s="16">
        <v>821003906</v>
      </c>
      <c r="J18" s="16">
        <v>340477553</v>
      </c>
      <c r="K18" s="18">
        <v>0.09</v>
      </c>
      <c r="L18" s="32">
        <v>7.2499999999999995E-2</v>
      </c>
    </row>
    <row r="19" spans="1:12">
      <c r="A19" t="s">
        <v>18</v>
      </c>
      <c r="B19" s="31">
        <v>2747493000</v>
      </c>
      <c r="C19" s="19">
        <v>0.19446105546419495</v>
      </c>
      <c r="D19" s="19">
        <v>4.1224398265809536E-2</v>
      </c>
      <c r="E19" s="19">
        <v>0.71355957542233517</v>
      </c>
      <c r="F19" s="19">
        <v>5.0754970847660341E-2</v>
      </c>
      <c r="G19">
        <v>758</v>
      </c>
      <c r="H19">
        <v>420</v>
      </c>
      <c r="I19" s="16">
        <v>384080827</v>
      </c>
      <c r="J19" s="16">
        <v>103154441</v>
      </c>
      <c r="K19" s="18">
        <v>0.1</v>
      </c>
      <c r="L19" s="32">
        <v>7.2499999999999995E-2</v>
      </c>
    </row>
    <row r="20" spans="1:12">
      <c r="A20" t="s">
        <v>19</v>
      </c>
      <c r="B20" s="31">
        <v>1918068687000</v>
      </c>
      <c r="C20" s="19">
        <v>0.20565318931032353</v>
      </c>
      <c r="D20" s="19">
        <v>0.14399174127714798</v>
      </c>
      <c r="E20" s="19">
        <v>0.4655089424063984</v>
      </c>
      <c r="F20" s="19">
        <v>0.18484607909725889</v>
      </c>
      <c r="G20" s="9">
        <v>354092</v>
      </c>
      <c r="H20" s="9">
        <v>23422</v>
      </c>
      <c r="I20" s="16">
        <v>213716609338</v>
      </c>
      <c r="J20" s="16">
        <v>7250911483</v>
      </c>
      <c r="K20" s="18">
        <v>0.12</v>
      </c>
      <c r="L20" s="32">
        <v>9.5000000000000001E-2</v>
      </c>
    </row>
    <row r="21" spans="1:12">
      <c r="A21" t="s">
        <v>20</v>
      </c>
      <c r="B21" s="31">
        <v>18932191000</v>
      </c>
      <c r="C21" s="19">
        <v>0.13421328980338743</v>
      </c>
      <c r="D21" s="19">
        <v>2.2562097755227231E-2</v>
      </c>
      <c r="E21" s="19">
        <v>0.73294066272263181</v>
      </c>
      <c r="F21" s="19">
        <v>0.11028394971875358</v>
      </c>
      <c r="G21" s="9">
        <v>3518</v>
      </c>
      <c r="H21" s="9">
        <v>1743</v>
      </c>
      <c r="I21" s="16">
        <v>2636708266</v>
      </c>
      <c r="J21" s="16">
        <v>839206047</v>
      </c>
      <c r="K21" s="18">
        <v>0.09</v>
      </c>
      <c r="L21" s="32">
        <v>7.7499999999999999E-2</v>
      </c>
    </row>
    <row r="22" spans="1:12">
      <c r="A22" t="s">
        <v>21</v>
      </c>
      <c r="B22" s="31">
        <v>96408298000</v>
      </c>
      <c r="C22" s="19">
        <v>0.16692711283700107</v>
      </c>
      <c r="D22" s="19">
        <v>9.8782674599857012E-2</v>
      </c>
      <c r="E22" s="19">
        <v>0.59761945689160101</v>
      </c>
      <c r="F22" s="19">
        <v>0.13666977899840216</v>
      </c>
      <c r="G22" s="9">
        <v>10161</v>
      </c>
      <c r="H22" s="9">
        <v>1811</v>
      </c>
      <c r="I22" s="16">
        <v>6550066249</v>
      </c>
      <c r="J22" s="16">
        <v>514063245</v>
      </c>
      <c r="K22" s="18">
        <v>0.14000000000000001</v>
      </c>
      <c r="L22" s="32">
        <v>8.2500000000000004E-2</v>
      </c>
    </row>
    <row r="23" spans="1:12">
      <c r="A23" t="s">
        <v>22</v>
      </c>
      <c r="B23" s="31">
        <v>2970858000</v>
      </c>
      <c r="C23" s="19">
        <v>0.24316267461610455</v>
      </c>
      <c r="D23" s="19">
        <v>0</v>
      </c>
      <c r="E23" s="19">
        <v>0.70321328295608165</v>
      </c>
      <c r="F23" s="19">
        <v>5.3589379181254115E-2</v>
      </c>
      <c r="G23">
        <v>713</v>
      </c>
      <c r="H23">
        <v>713</v>
      </c>
      <c r="I23" s="16">
        <v>258199887</v>
      </c>
      <c r="J23" s="16">
        <v>190434187</v>
      </c>
      <c r="K23" s="18">
        <v>0.12</v>
      </c>
      <c r="L23" s="32">
        <v>8.7499999999999994E-2</v>
      </c>
    </row>
    <row r="24" spans="1:12">
      <c r="A24" t="s">
        <v>23</v>
      </c>
      <c r="B24" s="31">
        <v>13960431000</v>
      </c>
      <c r="C24" s="19">
        <v>0.23380440706999922</v>
      </c>
      <c r="D24" s="19">
        <v>1.0680266812011731E-2</v>
      </c>
      <c r="E24" s="19">
        <v>0.6371369617690571</v>
      </c>
      <c r="F24" s="19">
        <v>0.11837836434893197</v>
      </c>
      <c r="G24" s="9">
        <v>4499</v>
      </c>
      <c r="H24" s="9">
        <v>2883</v>
      </c>
      <c r="I24" s="16">
        <v>1874326150</v>
      </c>
      <c r="J24" s="16">
        <v>672423184</v>
      </c>
      <c r="K24" s="18">
        <v>0.1</v>
      </c>
      <c r="L24" s="32">
        <v>7.8750000000000001E-2</v>
      </c>
    </row>
    <row r="25" spans="1:12">
      <c r="A25" t="s">
        <v>24</v>
      </c>
      <c r="B25" s="31">
        <v>32145581000</v>
      </c>
      <c r="C25" s="19">
        <v>0.22097358462381117</v>
      </c>
      <c r="D25" s="19">
        <v>5.3904421650151871E-2</v>
      </c>
      <c r="E25" s="19">
        <v>0.63284556590150876</v>
      </c>
      <c r="F25" s="19">
        <v>9.2276427824528204E-2</v>
      </c>
      <c r="G25" s="9">
        <v>4959</v>
      </c>
      <c r="H25" s="9">
        <v>1316</v>
      </c>
      <c r="I25" s="16">
        <v>4373998074</v>
      </c>
      <c r="J25" s="16">
        <v>912957025</v>
      </c>
      <c r="K25" s="18">
        <v>0.1</v>
      </c>
      <c r="L25" s="32">
        <v>7.7499999999999999E-2</v>
      </c>
    </row>
    <row r="26" spans="1:12">
      <c r="A26" t="s">
        <v>25</v>
      </c>
      <c r="B26" s="31">
        <v>1342360000</v>
      </c>
      <c r="C26" s="19">
        <v>0.26630633931843167</v>
      </c>
      <c r="D26" s="19">
        <v>3.3803591058995969E-2</v>
      </c>
      <c r="E26" s="19">
        <v>0.64602418468303413</v>
      </c>
      <c r="F26" s="19">
        <v>5.3774276291681931E-2</v>
      </c>
      <c r="G26">
        <v>403</v>
      </c>
      <c r="H26">
        <v>246</v>
      </c>
      <c r="I26" s="16">
        <v>123698461</v>
      </c>
      <c r="J26" s="16">
        <v>21100447</v>
      </c>
      <c r="K26" s="18">
        <v>0.04</v>
      </c>
      <c r="L26" s="32">
        <v>7.2499999999999995E-2</v>
      </c>
    </row>
    <row r="27" spans="1:12">
      <c r="A27" t="s">
        <v>26</v>
      </c>
      <c r="B27" s="31">
        <v>7905648000</v>
      </c>
      <c r="C27" s="19">
        <v>0.26572220511241146</v>
      </c>
      <c r="D27" s="19">
        <v>3.9260856174930706E-2</v>
      </c>
      <c r="E27" s="19">
        <v>0.43615645210963966</v>
      </c>
      <c r="F27" s="19">
        <v>0.25884816753926704</v>
      </c>
      <c r="G27">
        <v>721</v>
      </c>
      <c r="H27">
        <v>261</v>
      </c>
      <c r="I27" s="16">
        <v>453837343</v>
      </c>
      <c r="J27" s="16">
        <v>71952636</v>
      </c>
      <c r="K27" s="18">
        <v>0.12</v>
      </c>
      <c r="L27" s="32">
        <v>7.2499999999999995E-2</v>
      </c>
    </row>
    <row r="28" spans="1:12">
      <c r="A28" t="s">
        <v>27</v>
      </c>
      <c r="B28" s="31">
        <v>84395234000</v>
      </c>
      <c r="C28" s="19">
        <v>0.14308794283803522</v>
      </c>
      <c r="D28" s="19">
        <v>5.7349688788769414E-2</v>
      </c>
      <c r="E28" s="19">
        <v>0.63706024181200616</v>
      </c>
      <c r="F28" s="19">
        <v>0.16250212656118923</v>
      </c>
      <c r="G28" s="9">
        <v>12783</v>
      </c>
      <c r="H28" s="9">
        <v>3486</v>
      </c>
      <c r="I28" s="16">
        <v>9422998655</v>
      </c>
      <c r="J28" s="16">
        <v>1367966156</v>
      </c>
      <c r="K28" s="18">
        <v>0.105</v>
      </c>
      <c r="L28" s="32">
        <v>7.7499999999999999E-2</v>
      </c>
    </row>
    <row r="29" spans="1:12">
      <c r="A29" t="s">
        <v>28</v>
      </c>
      <c r="B29" s="31">
        <v>49338766000</v>
      </c>
      <c r="C29" s="19">
        <v>0.20745732697132177</v>
      </c>
      <c r="D29" s="19">
        <v>9.1540164297309268E-2</v>
      </c>
      <c r="E29" s="19">
        <v>0.68294357813960349</v>
      </c>
      <c r="F29" s="19">
        <v>1.8060898224211717E-2</v>
      </c>
      <c r="G29" s="9">
        <v>7635</v>
      </c>
      <c r="H29" s="9">
        <v>2580</v>
      </c>
      <c r="I29" s="16">
        <v>4656019916</v>
      </c>
      <c r="J29" s="16">
        <v>1255512654</v>
      </c>
      <c r="K29" s="18">
        <v>0.13</v>
      </c>
      <c r="L29" s="32">
        <v>7.7499999999999999E-2</v>
      </c>
    </row>
    <row r="30" spans="1:12">
      <c r="A30" t="s">
        <v>29</v>
      </c>
      <c r="B30" s="31">
        <v>24818543000</v>
      </c>
      <c r="C30" s="19">
        <v>0.12930766906838057</v>
      </c>
      <c r="D30" s="19">
        <v>7.2287311749636846E-2</v>
      </c>
      <c r="E30" s="19">
        <v>0.57821158533809536</v>
      </c>
      <c r="F30" s="19">
        <v>0.2201934338438872</v>
      </c>
      <c r="G30" s="9">
        <v>5054</v>
      </c>
      <c r="H30" s="9">
        <v>2537</v>
      </c>
      <c r="I30" s="16">
        <v>1983148785</v>
      </c>
      <c r="J30" s="16">
        <v>276390846</v>
      </c>
      <c r="K30" s="18">
        <v>0.1</v>
      </c>
      <c r="L30" s="32">
        <v>7.4999999999999997E-2</v>
      </c>
    </row>
    <row r="31" spans="1:12">
      <c r="A31" t="s">
        <v>30</v>
      </c>
      <c r="B31" s="31">
        <v>734355757000</v>
      </c>
      <c r="C31" s="19">
        <v>5.3050064126691089E-2</v>
      </c>
      <c r="D31" s="19">
        <v>9.9773843897701886E-2</v>
      </c>
      <c r="E31" s="19">
        <v>0.61861731991098956</v>
      </c>
      <c r="F31" s="19">
        <v>0.22855890853342162</v>
      </c>
      <c r="G31" s="9">
        <v>119697</v>
      </c>
      <c r="H31" s="9">
        <v>2693</v>
      </c>
      <c r="I31" s="16">
        <v>88027070683</v>
      </c>
      <c r="J31" s="16">
        <v>1010500464</v>
      </c>
      <c r="K31" s="18">
        <v>0</v>
      </c>
      <c r="L31" s="32">
        <v>7.7499999999999999E-2</v>
      </c>
    </row>
    <row r="32" spans="1:12">
      <c r="A32" t="s">
        <v>31</v>
      </c>
      <c r="B32" s="31">
        <v>99760260000</v>
      </c>
      <c r="C32" s="19">
        <v>0.1618119047908142</v>
      </c>
      <c r="D32" s="19">
        <v>7.2563411406160835E-2</v>
      </c>
      <c r="E32" s="19">
        <v>0.63726388939480405</v>
      </c>
      <c r="F32" s="19">
        <v>0.12836180623854102</v>
      </c>
      <c r="G32" s="9">
        <v>14163</v>
      </c>
      <c r="H32" s="9">
        <v>3938</v>
      </c>
      <c r="I32" s="16">
        <v>13392760915</v>
      </c>
      <c r="J32" s="16">
        <v>1827118575</v>
      </c>
      <c r="K32" s="18">
        <v>0.08</v>
      </c>
      <c r="L32" s="32">
        <v>7.2499999999999995E-2</v>
      </c>
    </row>
    <row r="33" spans="1:12">
      <c r="A33" t="s">
        <v>32</v>
      </c>
      <c r="B33" s="31">
        <v>5256410000</v>
      </c>
      <c r="C33" s="19">
        <v>0.19270056871514549</v>
      </c>
      <c r="D33" s="19">
        <v>5.0061656819980491E-3</v>
      </c>
      <c r="E33" s="19">
        <v>0.68904717206854027</v>
      </c>
      <c r="F33" s="19">
        <v>0.11324609353431617</v>
      </c>
      <c r="G33" s="9">
        <v>1228</v>
      </c>
      <c r="H33" s="9">
        <v>1140</v>
      </c>
      <c r="I33" s="16">
        <v>368971208</v>
      </c>
      <c r="J33" s="16">
        <v>203422464</v>
      </c>
      <c r="K33" s="18">
        <v>0.09</v>
      </c>
      <c r="L33" s="32">
        <v>7.2499999999999995E-2</v>
      </c>
    </row>
    <row r="34" spans="1:12">
      <c r="A34" t="s">
        <v>33</v>
      </c>
      <c r="B34" s="31">
        <v>369295234000</v>
      </c>
      <c r="C34" s="19">
        <v>9.3862743106802815E-2</v>
      </c>
      <c r="D34" s="19">
        <v>5.9451124630799206E-2</v>
      </c>
      <c r="E34" s="19">
        <v>0.48672615878210923</v>
      </c>
      <c r="F34" s="19">
        <v>0.35995972148759353</v>
      </c>
      <c r="G34" s="9">
        <v>66738</v>
      </c>
      <c r="H34" s="9">
        <v>7827</v>
      </c>
      <c r="I34" s="16">
        <v>62117152865</v>
      </c>
      <c r="J34" s="16">
        <v>4407405977</v>
      </c>
      <c r="K34" s="18">
        <v>0.1</v>
      </c>
      <c r="L34" s="32">
        <v>7.7499999999999999E-2</v>
      </c>
    </row>
    <row r="35" spans="1:12">
      <c r="A35" t="s">
        <v>34</v>
      </c>
      <c r="B35" s="31">
        <v>208621060000</v>
      </c>
      <c r="C35" s="19">
        <v>0.14046909450074724</v>
      </c>
      <c r="D35" s="19">
        <v>9.6627730046471474E-2</v>
      </c>
      <c r="E35" s="19">
        <v>0.55803504974497475</v>
      </c>
      <c r="F35" s="19">
        <v>0.20486812570780658</v>
      </c>
      <c r="G35" s="9">
        <v>44158</v>
      </c>
      <c r="H35" s="9">
        <v>14680</v>
      </c>
      <c r="I35" s="16">
        <v>36511260005</v>
      </c>
      <c r="J35" s="16">
        <v>12254350070</v>
      </c>
      <c r="K35" s="18">
        <v>0.12</v>
      </c>
      <c r="L35" s="32">
        <v>7.7499999999999999E-2</v>
      </c>
    </row>
    <row r="36" spans="1:12">
      <c r="A36" t="s">
        <v>35</v>
      </c>
      <c r="B36" s="31">
        <v>11800369000</v>
      </c>
      <c r="C36" s="19">
        <v>9.8658059853487079E-2</v>
      </c>
      <c r="D36" s="19">
        <v>1.6022798199796327E-2</v>
      </c>
      <c r="E36" s="19">
        <v>0.65977628855819459</v>
      </c>
      <c r="F36" s="19">
        <v>0.22554285338852206</v>
      </c>
      <c r="G36" s="9">
        <v>1675</v>
      </c>
      <c r="H36">
        <v>509</v>
      </c>
      <c r="I36" s="16">
        <v>1029965270</v>
      </c>
      <c r="J36" s="16">
        <v>233411831</v>
      </c>
      <c r="K36" s="18">
        <v>0.12</v>
      </c>
      <c r="L36" s="32">
        <v>8.2500000000000004E-2</v>
      </c>
    </row>
    <row r="37" spans="1:12">
      <c r="A37" t="s">
        <v>36</v>
      </c>
      <c r="B37" s="31">
        <v>300717993000</v>
      </c>
      <c r="C37" s="19">
        <v>9.2800943601834537E-2</v>
      </c>
      <c r="D37" s="19">
        <v>5.2772417284943071E-2</v>
      </c>
      <c r="E37" s="19">
        <v>0.41898979657550955</v>
      </c>
      <c r="F37" s="19">
        <v>0.43543684253771281</v>
      </c>
      <c r="G37" s="9">
        <v>68480</v>
      </c>
      <c r="H37" s="9">
        <v>6973</v>
      </c>
      <c r="I37" s="16">
        <v>59992846106</v>
      </c>
      <c r="J37" s="16">
        <v>3865185814</v>
      </c>
      <c r="K37" s="18">
        <v>7.0000000000000007E-2</v>
      </c>
      <c r="L37" s="32">
        <v>7.7499999999999999E-2</v>
      </c>
    </row>
    <row r="38" spans="1:12">
      <c r="A38" t="s">
        <v>37</v>
      </c>
      <c r="B38" s="31">
        <v>671983225000</v>
      </c>
      <c r="C38" s="19">
        <v>0.11727147864130452</v>
      </c>
      <c r="D38" s="19">
        <v>0.11067929827556408</v>
      </c>
      <c r="E38" s="19">
        <v>0.6295086382901568</v>
      </c>
      <c r="F38" s="19">
        <v>0.14254044347241021</v>
      </c>
      <c r="G38" s="9">
        <v>101259</v>
      </c>
      <c r="H38" s="9">
        <v>12916</v>
      </c>
      <c r="I38" s="16">
        <v>80699960953</v>
      </c>
      <c r="J38" s="16">
        <v>4329198063</v>
      </c>
      <c r="K38" s="18">
        <v>0.08</v>
      </c>
      <c r="L38" s="32">
        <v>7.7499999999999999E-2</v>
      </c>
    </row>
    <row r="39" spans="1:12">
      <c r="A39" t="s">
        <v>38</v>
      </c>
      <c r="B39" s="31">
        <v>329383229000</v>
      </c>
      <c r="C39" s="19">
        <v>0</v>
      </c>
      <c r="D39" s="19">
        <v>0.5755993478368987</v>
      </c>
      <c r="E39" s="19">
        <v>0.30531331290638564</v>
      </c>
      <c r="F39" s="19">
        <v>0.11908706896365315</v>
      </c>
      <c r="G39" s="9">
        <v>29177</v>
      </c>
      <c r="H39">
        <v>0</v>
      </c>
      <c r="I39" s="16">
        <v>19611405895</v>
      </c>
      <c r="J39" s="16">
        <v>0</v>
      </c>
      <c r="K39" s="18">
        <v>0.14000000000000001</v>
      </c>
      <c r="L39" s="32">
        <v>8.6249999999999993E-2</v>
      </c>
    </row>
    <row r="40" spans="1:12">
      <c r="A40" t="s">
        <v>39</v>
      </c>
      <c r="B40" s="31">
        <v>101648557000</v>
      </c>
      <c r="C40" s="19">
        <v>0.18538559329280691</v>
      </c>
      <c r="D40" s="19">
        <v>8.3183370356927716E-2</v>
      </c>
      <c r="E40" s="19">
        <v>0.59171178224425691</v>
      </c>
      <c r="F40" s="19">
        <v>0.13971830397099427</v>
      </c>
      <c r="G40" s="9">
        <v>18100</v>
      </c>
      <c r="H40" s="9">
        <v>3598</v>
      </c>
      <c r="I40" s="16">
        <v>23625470286</v>
      </c>
      <c r="J40" s="16">
        <v>3001736955</v>
      </c>
      <c r="K40" s="18">
        <v>0.08</v>
      </c>
      <c r="L40" s="32">
        <v>7.7499999999999999E-2</v>
      </c>
    </row>
    <row r="41" spans="1:12">
      <c r="A41" t="s">
        <v>40</v>
      </c>
      <c r="B41" s="31">
        <v>68699580000</v>
      </c>
      <c r="C41" s="19">
        <v>0.22928981007045726</v>
      </c>
      <c r="D41" s="19">
        <v>7.2059741837249683E-2</v>
      </c>
      <c r="E41" s="19">
        <v>0.63675012617298099</v>
      </c>
      <c r="F41" s="19">
        <v>6.1900321919312024E-2</v>
      </c>
      <c r="G41" s="9">
        <v>12193</v>
      </c>
      <c r="H41" s="9">
        <v>4419</v>
      </c>
      <c r="I41" s="16">
        <v>7094082991</v>
      </c>
      <c r="J41" s="16">
        <v>1327053616</v>
      </c>
      <c r="K41" s="18">
        <v>0.09</v>
      </c>
      <c r="L41" s="32">
        <v>7.2499999999999995E-2</v>
      </c>
    </row>
    <row r="42" spans="1:12">
      <c r="A42" t="s">
        <v>41</v>
      </c>
      <c r="B42" s="31">
        <v>291257355000</v>
      </c>
      <c r="C42" s="19">
        <v>0.10906743011596373</v>
      </c>
      <c r="D42" s="19">
        <v>9.6207438019013408E-2</v>
      </c>
      <c r="E42" s="19">
        <v>0.62064392819648462</v>
      </c>
      <c r="F42" s="19">
        <v>0.17408153769430695</v>
      </c>
      <c r="G42" s="9">
        <v>21402</v>
      </c>
      <c r="H42" s="9">
        <v>1931</v>
      </c>
      <c r="I42" s="16">
        <v>21932689506</v>
      </c>
      <c r="J42" s="16">
        <v>1921166193</v>
      </c>
      <c r="K42" s="18">
        <v>0.1</v>
      </c>
      <c r="L42" s="32">
        <v>9.375E-2</v>
      </c>
    </row>
    <row r="43" spans="1:12">
      <c r="A43" t="s">
        <v>42</v>
      </c>
      <c r="B43" s="31">
        <v>103555862000</v>
      </c>
      <c r="C43" s="19">
        <v>0.1620972255185488</v>
      </c>
      <c r="D43" s="19">
        <v>5.0487026146950727E-2</v>
      </c>
      <c r="E43" s="19">
        <v>0.60199322763601126</v>
      </c>
      <c r="F43" s="19">
        <v>0.18542252069848916</v>
      </c>
      <c r="G43" s="9">
        <v>15144</v>
      </c>
      <c r="H43" s="9">
        <v>3593</v>
      </c>
      <c r="I43" s="16">
        <v>9858258740</v>
      </c>
      <c r="J43" s="16">
        <v>920235891</v>
      </c>
      <c r="K43" s="18">
        <v>0.12</v>
      </c>
      <c r="L43" s="32">
        <v>7.7499999999999999E-2</v>
      </c>
    </row>
    <row r="44" spans="1:12">
      <c r="A44" t="s">
        <v>43</v>
      </c>
      <c r="B44" s="31">
        <v>624976090000</v>
      </c>
      <c r="C44" s="19">
        <v>0.14796019724131573</v>
      </c>
      <c r="D44" s="19">
        <v>8.6907699997518531E-2</v>
      </c>
      <c r="E44" s="19">
        <v>0.61494524816459939</v>
      </c>
      <c r="F44" s="19">
        <v>0.15018699639478042</v>
      </c>
      <c r="G44" s="9">
        <v>51222</v>
      </c>
      <c r="H44" s="9">
        <v>1944</v>
      </c>
      <c r="I44" s="16">
        <v>57738947209</v>
      </c>
      <c r="J44" s="16">
        <v>517088707</v>
      </c>
      <c r="K44" s="18">
        <v>0.08</v>
      </c>
      <c r="L44" s="32">
        <v>9.1249999999999998E-2</v>
      </c>
    </row>
    <row r="45" spans="1:12">
      <c r="A45" t="s">
        <v>44</v>
      </c>
      <c r="B45" s="31">
        <v>56041400000</v>
      </c>
      <c r="C45" s="19">
        <v>0.11295189786356016</v>
      </c>
      <c r="D45" s="19">
        <v>4.8119331126681854E-2</v>
      </c>
      <c r="E45" s="19">
        <v>0.57402054765077593</v>
      </c>
      <c r="F45" s="19">
        <v>0.26490650389029791</v>
      </c>
      <c r="G45" s="9">
        <v>10007</v>
      </c>
      <c r="H45" s="9">
        <v>4604</v>
      </c>
      <c r="I45" s="16">
        <v>4846272318</v>
      </c>
      <c r="J45" s="16">
        <v>1146217702</v>
      </c>
      <c r="K45" s="18">
        <v>0.11</v>
      </c>
      <c r="L45" s="32">
        <v>8.5000000000000006E-2</v>
      </c>
    </row>
    <row r="46" spans="1:12">
      <c r="A46" t="s">
        <v>45</v>
      </c>
      <c r="B46" s="31">
        <v>23305074000</v>
      </c>
      <c r="C46" s="19">
        <v>0.10533916627254915</v>
      </c>
      <c r="D46" s="19">
        <v>5.8661576920478346E-2</v>
      </c>
      <c r="E46" s="19">
        <v>0.64939024390243905</v>
      </c>
      <c r="F46" s="19">
        <v>0.18660901290453347</v>
      </c>
      <c r="G46" s="9">
        <v>8034</v>
      </c>
      <c r="H46" s="9">
        <v>2404</v>
      </c>
      <c r="I46" s="16">
        <v>4203261805</v>
      </c>
      <c r="J46" s="16">
        <v>483219621</v>
      </c>
      <c r="K46" s="18">
        <v>0.1</v>
      </c>
      <c r="L46" s="32">
        <v>7.2499999999999995E-2</v>
      </c>
    </row>
    <row r="47" spans="1:12">
      <c r="A47" t="s">
        <v>46</v>
      </c>
      <c r="B47" s="31">
        <v>737787000</v>
      </c>
      <c r="C47" s="19">
        <v>0.53860759493670884</v>
      </c>
      <c r="D47" s="19">
        <v>6.8037974683544302E-3</v>
      </c>
      <c r="E47" s="19">
        <v>0.34556962025316457</v>
      </c>
      <c r="F47" s="19">
        <v>0.10901898734177215</v>
      </c>
      <c r="G47">
        <v>122</v>
      </c>
      <c r="H47">
        <v>105</v>
      </c>
      <c r="I47" s="16">
        <v>34365995</v>
      </c>
      <c r="J47" s="16">
        <v>11783278</v>
      </c>
      <c r="K47" s="18">
        <v>0.125</v>
      </c>
      <c r="L47" s="32">
        <v>7.2499999999999995E-2</v>
      </c>
    </row>
    <row r="48" spans="1:12">
      <c r="A48" t="s">
        <v>47</v>
      </c>
      <c r="B48" s="31">
        <v>5930821000</v>
      </c>
      <c r="C48" s="19">
        <v>0.20702819956616053</v>
      </c>
      <c r="D48" s="19">
        <v>5.5566160520607373E-2</v>
      </c>
      <c r="E48" s="19">
        <v>0.69691973969631238</v>
      </c>
      <c r="F48" s="19">
        <v>4.0485900216919737E-2</v>
      </c>
      <c r="G48" s="9">
        <v>2323</v>
      </c>
      <c r="H48">
        <v>865</v>
      </c>
      <c r="I48" s="16">
        <v>860077017</v>
      </c>
      <c r="J48" s="16">
        <v>110963574</v>
      </c>
      <c r="K48" s="18">
        <v>0.12</v>
      </c>
      <c r="L48" s="32">
        <v>7.2499999999999995E-2</v>
      </c>
    </row>
    <row r="49" spans="1:12">
      <c r="A49" t="s">
        <v>48</v>
      </c>
      <c r="B49" s="31">
        <v>68097677000</v>
      </c>
      <c r="C49" s="19">
        <v>0.15577358470065586</v>
      </c>
      <c r="D49" s="19">
        <v>0.12102518970029594</v>
      </c>
      <c r="E49" s="19">
        <v>0.48636480314222735</v>
      </c>
      <c r="F49" s="19">
        <v>0.23683642245682085</v>
      </c>
      <c r="G49" s="9">
        <v>11253</v>
      </c>
      <c r="H49">
        <v>620</v>
      </c>
      <c r="I49" s="16">
        <v>10432957640</v>
      </c>
      <c r="J49" s="16">
        <v>251845462</v>
      </c>
      <c r="K49" s="18">
        <v>0.05</v>
      </c>
      <c r="L49" s="32">
        <v>7.3749999999999996E-2</v>
      </c>
    </row>
    <row r="50" spans="1:12">
      <c r="A50" t="s">
        <v>49</v>
      </c>
      <c r="B50" s="31">
        <v>110258321000</v>
      </c>
      <c r="C50" s="19">
        <v>0.19564400540673801</v>
      </c>
      <c r="D50" s="19">
        <v>5.267744047062424E-2</v>
      </c>
      <c r="E50" s="19">
        <v>0.61615815558823783</v>
      </c>
      <c r="F50" s="19">
        <v>0.13552039853439996</v>
      </c>
      <c r="G50" s="9">
        <v>20216</v>
      </c>
      <c r="H50" s="9">
        <v>6516</v>
      </c>
      <c r="I50" s="16">
        <v>12227868310</v>
      </c>
      <c r="J50" s="16">
        <v>2067187670</v>
      </c>
      <c r="K50" s="18">
        <v>0.12</v>
      </c>
      <c r="L50" s="32">
        <v>8.5000000000000006E-2</v>
      </c>
    </row>
    <row r="51" spans="1:12">
      <c r="A51" t="s">
        <v>50</v>
      </c>
      <c r="B51" s="31">
        <v>62310535000</v>
      </c>
      <c r="C51" s="19">
        <v>0.12048762702221887</v>
      </c>
      <c r="D51" s="19">
        <v>5.7055881918448043E-2</v>
      </c>
      <c r="E51" s="19">
        <v>0.72354496107218857</v>
      </c>
      <c r="F51" s="19">
        <v>9.8911529987144545E-2</v>
      </c>
      <c r="G51" s="9">
        <v>13158</v>
      </c>
      <c r="H51" s="9">
        <v>2749</v>
      </c>
      <c r="I51" s="16">
        <v>13020437706</v>
      </c>
      <c r="J51" s="16">
        <v>2770977538</v>
      </c>
      <c r="K51" s="18">
        <v>0.08</v>
      </c>
      <c r="L51" s="32">
        <v>7.8750000000000001E-2</v>
      </c>
    </row>
    <row r="52" spans="1:12">
      <c r="A52" t="s">
        <v>51</v>
      </c>
      <c r="B52" s="31">
        <v>12189493000</v>
      </c>
      <c r="C52" s="19">
        <v>0.15208278015143104</v>
      </c>
      <c r="D52" s="19">
        <v>7.9843258422445912E-2</v>
      </c>
      <c r="E52" s="19">
        <v>0.67261286922377517</v>
      </c>
      <c r="F52" s="19">
        <v>9.54610922023479E-2</v>
      </c>
      <c r="G52" s="9">
        <v>2497</v>
      </c>
      <c r="H52">
        <v>475</v>
      </c>
      <c r="I52" s="16">
        <v>2357288373</v>
      </c>
      <c r="J52" s="16">
        <v>427717619</v>
      </c>
      <c r="K52" s="18">
        <v>0.12</v>
      </c>
      <c r="L52" s="32">
        <v>7.2499999999999995E-2</v>
      </c>
    </row>
    <row r="53" spans="1:12">
      <c r="A53" t="s">
        <v>52</v>
      </c>
      <c r="B53" s="31">
        <v>7563769000</v>
      </c>
      <c r="C53" s="19">
        <v>0.24107167442244679</v>
      </c>
      <c r="D53" s="19">
        <v>3.7062532698185421E-2</v>
      </c>
      <c r="E53" s="19">
        <v>0.68853429523363718</v>
      </c>
      <c r="F53" s="19">
        <v>3.3331497645730651E-2</v>
      </c>
      <c r="G53" s="9">
        <v>2078</v>
      </c>
      <c r="H53">
        <v>1115</v>
      </c>
      <c r="I53" s="16">
        <v>1172300164</v>
      </c>
      <c r="J53" s="16">
        <v>187079464</v>
      </c>
      <c r="K53" s="18">
        <v>0.08</v>
      </c>
      <c r="L53" s="32">
        <v>7.2499999999999995E-2</v>
      </c>
    </row>
    <row r="54" spans="1:12">
      <c r="A54" t="s">
        <v>53</v>
      </c>
      <c r="B54" s="31">
        <v>2087078000</v>
      </c>
      <c r="C54" s="19">
        <v>0.30707251566696508</v>
      </c>
      <c r="D54" s="19">
        <v>0</v>
      </c>
      <c r="E54" s="19">
        <v>0.65274047547995628</v>
      </c>
      <c r="F54" s="19">
        <v>4.018700885307868E-2</v>
      </c>
      <c r="G54">
        <v>994</v>
      </c>
      <c r="H54">
        <v>994</v>
      </c>
      <c r="I54" s="16">
        <v>129067660</v>
      </c>
      <c r="J54" s="16">
        <v>89705608</v>
      </c>
      <c r="K54" s="18">
        <v>0.05</v>
      </c>
      <c r="L54" s="32">
        <v>7.2499999999999995E-2</v>
      </c>
    </row>
    <row r="55" spans="1:12">
      <c r="A55" t="s">
        <v>54</v>
      </c>
      <c r="B55" s="31">
        <v>45382428000</v>
      </c>
      <c r="C55" s="19">
        <v>0.17735263927067749</v>
      </c>
      <c r="D55" s="19">
        <v>5.5797435540554649E-2</v>
      </c>
      <c r="E55" s="19">
        <v>0.60922222415532901</v>
      </c>
      <c r="F55" s="19">
        <v>0.157625526288319</v>
      </c>
      <c r="G55" s="9">
        <v>10416</v>
      </c>
      <c r="H55" s="9">
        <v>2856</v>
      </c>
      <c r="I55" s="16">
        <v>11723373751</v>
      </c>
      <c r="J55" s="16">
        <v>1248024361</v>
      </c>
      <c r="K55" s="18">
        <v>0.1</v>
      </c>
      <c r="L55" s="32">
        <v>7.7499999999999999E-2</v>
      </c>
    </row>
    <row r="56" spans="1:12">
      <c r="A56" t="s">
        <v>55</v>
      </c>
      <c r="B56" s="31">
        <v>9077221000</v>
      </c>
      <c r="C56" s="19">
        <v>0.2723033609009326</v>
      </c>
      <c r="D56" s="19">
        <v>7.5554284708780573E-3</v>
      </c>
      <c r="E56" s="19">
        <v>0.65279121942635931</v>
      </c>
      <c r="F56" s="19">
        <v>6.7360988914305822E-2</v>
      </c>
      <c r="G56" s="9">
        <v>2049</v>
      </c>
      <c r="H56" s="9">
        <v>1497</v>
      </c>
      <c r="I56" s="16">
        <v>1019959382</v>
      </c>
      <c r="J56" s="16">
        <v>488062301</v>
      </c>
      <c r="K56" s="18">
        <v>0.1</v>
      </c>
      <c r="L56" s="32">
        <v>7.2499999999999995E-2</v>
      </c>
    </row>
    <row r="57" spans="1:12">
      <c r="A57" t="s">
        <v>56</v>
      </c>
      <c r="B57" s="31">
        <v>165671014000</v>
      </c>
      <c r="C57" s="19">
        <v>0.15016384267810765</v>
      </c>
      <c r="D57" s="19">
        <v>8.2526857383384819E-2</v>
      </c>
      <c r="E57" s="19">
        <v>0.53019008572493476</v>
      </c>
      <c r="F57" s="19">
        <v>0.23711921421357279</v>
      </c>
      <c r="G57" s="9">
        <v>26936</v>
      </c>
      <c r="H57" s="9">
        <v>2422</v>
      </c>
      <c r="I57" s="16">
        <v>19140259438</v>
      </c>
      <c r="J57" s="16">
        <v>683257512</v>
      </c>
      <c r="K57" s="18">
        <v>0.08</v>
      </c>
      <c r="L57" s="32">
        <v>7.2499999999999995E-2</v>
      </c>
    </row>
    <row r="58" spans="1:12">
      <c r="A58" t="s">
        <v>57</v>
      </c>
      <c r="B58" s="31">
        <v>34803911000</v>
      </c>
      <c r="C58" s="19">
        <v>8.574597530542008E-2</v>
      </c>
      <c r="D58" s="19">
        <v>0.14585134319594187</v>
      </c>
      <c r="E58" s="19">
        <v>0.58591723890456537</v>
      </c>
      <c r="F58" s="19">
        <v>0.18248544259407265</v>
      </c>
      <c r="G58" s="9">
        <v>5453</v>
      </c>
      <c r="H58">
        <v>800</v>
      </c>
      <c r="I58" s="16">
        <v>5915445534</v>
      </c>
      <c r="J58" s="16">
        <v>489220904</v>
      </c>
      <c r="K58" s="18">
        <v>0.08</v>
      </c>
      <c r="L58" s="32">
        <v>7.2499999999999995E-2</v>
      </c>
    </row>
    <row r="59" spans="1:12">
      <c r="A59" t="s">
        <v>58</v>
      </c>
      <c r="B59" s="21">
        <v>8368238000</v>
      </c>
      <c r="C59" s="19">
        <v>0.18949286365016701</v>
      </c>
      <c r="D59" s="19">
        <v>2.3200728818706346E-2</v>
      </c>
      <c r="E59" s="19">
        <v>0.69619192225933801</v>
      </c>
      <c r="F59" s="19">
        <v>9.1114485271788642E-2</v>
      </c>
      <c r="G59" s="9">
        <v>1473</v>
      </c>
      <c r="H59">
        <v>1015</v>
      </c>
      <c r="I59" s="16">
        <v>1029110084</v>
      </c>
      <c r="J59" s="16">
        <v>520919051</v>
      </c>
      <c r="K59" s="18">
        <v>0.1</v>
      </c>
      <c r="L59" s="32">
        <v>7.2499999999999995E-2</v>
      </c>
    </row>
    <row r="60" spans="1:12">
      <c r="K60" s="18"/>
      <c r="L60" s="32"/>
    </row>
    <row r="61" spans="1:12">
      <c r="K61" s="18"/>
      <c r="L61" s="32"/>
    </row>
  </sheetData>
  <hyperlinks>
    <hyperlink ref="B1" r:id="rId1" display="Net Assessed Value (2016-17)" xr:uid="{00000000-0004-0000-0200-000000000000}"/>
    <hyperlink ref="C1:F1" r:id="rId2" display="Property Tax Share: County (2014-15)" xr:uid="{00000000-0004-0000-0200-000001000000}"/>
    <hyperlink ref="G1:J1" r:id="rId3" display="Sales Tax: Total Permits (2018)" xr:uid="{00000000-0004-0000-0200-000002000000}"/>
    <hyperlink ref="K1" r:id="rId4" display="Transient Occupany Tax Rate (2020-21)" xr:uid="{00000000-0004-0000-0200-000003000000}"/>
    <hyperlink ref="C1" r:id="rId5" display="Property Tax Share: County (2015-16)" xr:uid="{00000000-0004-0000-0200-000004000000}"/>
    <hyperlink ref="D1" r:id="rId6" display="Property Tax Share: City (2015-16)" xr:uid="{00000000-0004-0000-0200-000005000000}"/>
    <hyperlink ref="E1" r:id="rId7" display="Property Tax Share: Schools (2015-16)" xr:uid="{00000000-0004-0000-0200-000006000000}"/>
    <hyperlink ref="F1" r:id="rId8" display="Property Tax Share: Other Districts (2015-16)" xr:uid="{00000000-0004-0000-0200-000007000000}"/>
    <hyperlink ref="L1" r:id="rId9" xr:uid="{6F7AF118-2FD6-4F82-98D1-6D745584E27F}"/>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0"/>
  <sheetViews>
    <sheetView workbookViewId="0">
      <pane ySplit="1" topLeftCell="A2" activePane="bottomLeft" state="frozen"/>
      <selection pane="bottomLeft" activeCell="F11" sqref="F11"/>
    </sheetView>
  </sheetViews>
  <sheetFormatPr defaultRowHeight="15"/>
  <cols>
    <col min="1" max="1" width="14.85546875" bestFit="1" customWidth="1"/>
    <col min="2" max="2" width="19" customWidth="1"/>
    <col min="3" max="3" width="13.7109375" customWidth="1"/>
    <col min="4" max="4" width="15.5703125" style="11" customWidth="1"/>
    <col min="5" max="5" width="18.28515625" style="16" customWidth="1"/>
    <col min="6" max="6" width="19.85546875" style="11" customWidth="1"/>
    <col min="7" max="7" width="18" style="16" customWidth="1"/>
    <col min="8" max="8" width="14" customWidth="1"/>
    <col min="9" max="9" width="11.28515625" style="25" customWidth="1"/>
    <col min="10" max="10" width="11.140625" customWidth="1"/>
    <col min="11" max="11" width="15" customWidth="1"/>
    <col min="12" max="12" width="14.42578125" customWidth="1"/>
    <col min="13" max="15" width="10.7109375" customWidth="1"/>
    <col min="16" max="16" width="11.7109375" customWidth="1"/>
    <col min="17" max="17" width="10.5703125" customWidth="1"/>
    <col min="18" max="18" width="11.5703125" customWidth="1"/>
    <col min="19" max="19" width="10.85546875" bestFit="1" customWidth="1"/>
    <col min="20" max="20" width="11.5703125" bestFit="1" customWidth="1"/>
    <col min="21" max="21" width="10.5703125" bestFit="1" customWidth="1"/>
    <col min="22" max="24" width="10.85546875" bestFit="1" customWidth="1"/>
  </cols>
  <sheetData>
    <row r="1" spans="1:26" ht="63.75">
      <c r="A1" s="1" t="s">
        <v>0</v>
      </c>
      <c r="B1" s="10" t="s">
        <v>189</v>
      </c>
      <c r="C1" s="10" t="s">
        <v>141</v>
      </c>
      <c r="D1" s="23" t="s">
        <v>190</v>
      </c>
      <c r="E1" s="24" t="s">
        <v>191</v>
      </c>
      <c r="F1" s="23" t="s">
        <v>192</v>
      </c>
      <c r="G1" s="24" t="s">
        <v>193</v>
      </c>
      <c r="H1" s="10" t="s">
        <v>194</v>
      </c>
      <c r="I1" s="10" t="s">
        <v>198</v>
      </c>
      <c r="J1" s="10" t="s">
        <v>199</v>
      </c>
      <c r="K1" s="10" t="s">
        <v>200</v>
      </c>
      <c r="L1" s="10" t="s">
        <v>201</v>
      </c>
      <c r="M1" s="10" t="s">
        <v>202</v>
      </c>
      <c r="N1" s="10" t="s">
        <v>203</v>
      </c>
      <c r="O1" s="10" t="s">
        <v>204</v>
      </c>
      <c r="P1" s="10" t="s">
        <v>205</v>
      </c>
      <c r="Q1" s="35" t="s">
        <v>206</v>
      </c>
      <c r="R1" s="10" t="s">
        <v>207</v>
      </c>
      <c r="S1" s="10" t="s">
        <v>208</v>
      </c>
      <c r="T1" s="10" t="s">
        <v>209</v>
      </c>
      <c r="U1" s="10" t="s">
        <v>210</v>
      </c>
      <c r="V1" s="10" t="s">
        <v>211</v>
      </c>
      <c r="W1" s="10" t="s">
        <v>212</v>
      </c>
      <c r="X1" s="10" t="s">
        <v>213</v>
      </c>
      <c r="Y1" s="36"/>
      <c r="Z1" s="36"/>
    </row>
    <row r="2" spans="1:26">
      <c r="A2" t="s">
        <v>1</v>
      </c>
      <c r="B2" s="16">
        <v>130465391000</v>
      </c>
      <c r="C2" s="18">
        <v>6.5000000000000002E-2</v>
      </c>
      <c r="D2" s="11">
        <v>1222</v>
      </c>
      <c r="E2" s="16">
        <v>343085810</v>
      </c>
      <c r="F2" s="11">
        <v>3848</v>
      </c>
      <c r="G2" s="16">
        <v>710728660</v>
      </c>
      <c r="H2" s="12">
        <v>641809</v>
      </c>
      <c r="I2" s="25">
        <v>3836.11</v>
      </c>
      <c r="J2" s="26">
        <v>501.71</v>
      </c>
      <c r="K2" s="12">
        <v>35245220</v>
      </c>
      <c r="L2" s="11">
        <v>2336522</v>
      </c>
      <c r="M2" s="9">
        <v>1035244</v>
      </c>
      <c r="N2" s="9">
        <v>174014</v>
      </c>
      <c r="O2" s="9">
        <v>50946</v>
      </c>
      <c r="P2" s="9">
        <v>29499</v>
      </c>
      <c r="Q2" s="11">
        <v>11125</v>
      </c>
      <c r="R2" s="11">
        <v>69271</v>
      </c>
      <c r="S2" s="11">
        <v>197</v>
      </c>
      <c r="T2" s="11">
        <v>123254.59</v>
      </c>
      <c r="U2" s="11">
        <v>129.27000000000001</v>
      </c>
      <c r="V2" s="11">
        <v>0</v>
      </c>
      <c r="W2" s="11">
        <v>36.89</v>
      </c>
      <c r="X2" s="11">
        <v>559</v>
      </c>
    </row>
    <row r="3" spans="1:26">
      <c r="A3" t="s">
        <v>2</v>
      </c>
      <c r="B3" s="16">
        <v>94933000</v>
      </c>
      <c r="C3" s="18">
        <v>-5.0000000000000001E-3</v>
      </c>
      <c r="D3" s="11">
        <v>4</v>
      </c>
      <c r="E3" s="16">
        <v>2474934</v>
      </c>
      <c r="F3" s="11">
        <v>0</v>
      </c>
      <c r="G3" s="16">
        <v>0</v>
      </c>
      <c r="H3" s="12">
        <v>1550</v>
      </c>
      <c r="I3" s="25">
        <v>263.93</v>
      </c>
      <c r="J3" s="26">
        <v>151.62</v>
      </c>
      <c r="K3" s="12">
        <v>323540</v>
      </c>
      <c r="L3" s="11">
        <v>42243.00000000008</v>
      </c>
      <c r="M3" s="9">
        <v>1358</v>
      </c>
      <c r="N3" s="9">
        <v>712</v>
      </c>
      <c r="O3" s="9">
        <v>409</v>
      </c>
      <c r="P3" s="9">
        <v>69</v>
      </c>
      <c r="Q3" s="11">
        <v>11</v>
      </c>
      <c r="R3" s="11">
        <v>25</v>
      </c>
      <c r="S3" s="11">
        <v>13</v>
      </c>
      <c r="T3" s="11">
        <v>8867.25</v>
      </c>
      <c r="U3" s="11">
        <v>0</v>
      </c>
      <c r="V3" s="11">
        <v>0</v>
      </c>
      <c r="W3" s="11">
        <v>0</v>
      </c>
      <c r="X3" s="11">
        <v>0</v>
      </c>
    </row>
    <row r="4" spans="1:26">
      <c r="A4" t="s">
        <v>3</v>
      </c>
      <c r="B4" s="16">
        <v>1612883000</v>
      </c>
      <c r="C4" s="18">
        <v>0.02</v>
      </c>
      <c r="D4" s="11">
        <v>185</v>
      </c>
      <c r="E4" s="16">
        <v>46735994</v>
      </c>
      <c r="F4" s="11">
        <v>0</v>
      </c>
      <c r="G4" s="16">
        <v>0</v>
      </c>
      <c r="H4" s="12">
        <v>19070</v>
      </c>
      <c r="I4" s="25">
        <v>720.75</v>
      </c>
      <c r="J4" s="26">
        <v>465.71</v>
      </c>
      <c r="K4" s="12">
        <v>1113200</v>
      </c>
      <c r="L4" s="11">
        <v>288113.99999999942</v>
      </c>
      <c r="M4" s="9">
        <v>30709</v>
      </c>
      <c r="N4" s="9">
        <v>16610</v>
      </c>
      <c r="O4" s="9">
        <v>11136</v>
      </c>
      <c r="P4" s="9">
        <v>2426</v>
      </c>
      <c r="Q4" s="11">
        <v>136</v>
      </c>
      <c r="R4" s="11">
        <v>500</v>
      </c>
      <c r="S4" s="11">
        <v>233</v>
      </c>
      <c r="T4" s="11">
        <v>85471.599999999991</v>
      </c>
      <c r="U4" s="11">
        <v>456.03</v>
      </c>
      <c r="V4" s="11">
        <v>0</v>
      </c>
      <c r="W4" s="11">
        <v>7.69</v>
      </c>
      <c r="X4" s="11">
        <v>0</v>
      </c>
    </row>
    <row r="5" spans="1:26">
      <c r="A5" t="s">
        <v>4</v>
      </c>
      <c r="B5" s="16">
        <v>8094801000</v>
      </c>
      <c r="C5" s="18">
        <v>1E-3</v>
      </c>
      <c r="D5" s="11">
        <v>989</v>
      </c>
      <c r="E5" s="16">
        <v>269863189</v>
      </c>
      <c r="F5" s="11">
        <v>864</v>
      </c>
      <c r="G5" s="16">
        <v>94291475</v>
      </c>
      <c r="H5" s="12">
        <v>93243</v>
      </c>
      <c r="I5" s="25">
        <v>2105.2800000000002</v>
      </c>
      <c r="J5" s="26">
        <v>1305.1300000000001</v>
      </c>
      <c r="K5" s="12">
        <v>4379640</v>
      </c>
      <c r="L5" s="11">
        <v>1531568.9999999995</v>
      </c>
      <c r="M5" s="9">
        <v>116428</v>
      </c>
      <c r="N5" s="9">
        <v>52189</v>
      </c>
      <c r="O5" s="9">
        <v>42898</v>
      </c>
      <c r="P5" s="9">
        <v>6954</v>
      </c>
      <c r="Q5" s="11">
        <v>1291</v>
      </c>
      <c r="R5" s="11">
        <v>3949</v>
      </c>
      <c r="S5" s="11">
        <v>703</v>
      </c>
      <c r="T5" s="11">
        <v>223750.03000000009</v>
      </c>
      <c r="U5" s="11">
        <v>3420.6</v>
      </c>
      <c r="V5" s="11">
        <v>23.25</v>
      </c>
      <c r="W5" s="11">
        <v>4896.54</v>
      </c>
      <c r="X5" s="11">
        <v>12595.82</v>
      </c>
    </row>
    <row r="6" spans="1:26">
      <c r="A6" t="s">
        <v>5</v>
      </c>
      <c r="B6" s="16">
        <v>1368814000</v>
      </c>
      <c r="C6" s="18">
        <v>2.6000000000000002E-2</v>
      </c>
      <c r="D6" s="11">
        <v>153</v>
      </c>
      <c r="E6" s="16">
        <v>54687164</v>
      </c>
      <c r="F6" s="11">
        <v>0</v>
      </c>
      <c r="G6" s="16">
        <v>0</v>
      </c>
      <c r="H6" s="12">
        <v>27741</v>
      </c>
      <c r="I6" s="25">
        <v>1260.9100000000001</v>
      </c>
      <c r="J6" s="26">
        <v>957.95</v>
      </c>
      <c r="K6" s="12">
        <v>1147160</v>
      </c>
      <c r="L6" s="11">
        <v>423259.99999999709</v>
      </c>
      <c r="M6" s="9">
        <v>38630</v>
      </c>
      <c r="N6" s="9">
        <v>21672</v>
      </c>
      <c r="O6" s="9">
        <v>16012</v>
      </c>
      <c r="P6" s="9">
        <v>3318</v>
      </c>
      <c r="Q6" s="11">
        <v>257</v>
      </c>
      <c r="R6" s="11">
        <v>676</v>
      </c>
      <c r="S6" s="11">
        <v>151</v>
      </c>
      <c r="T6" s="11">
        <v>202031.32</v>
      </c>
      <c r="U6" s="11">
        <v>0</v>
      </c>
      <c r="V6" s="11">
        <v>0</v>
      </c>
      <c r="W6" s="11">
        <v>0</v>
      </c>
      <c r="X6" s="11">
        <v>157.13999999999999</v>
      </c>
    </row>
    <row r="7" spans="1:26">
      <c r="A7" t="s">
        <v>6</v>
      </c>
      <c r="B7" s="16">
        <v>1194522000</v>
      </c>
      <c r="C7" s="18">
        <v>-0.14000000000000001</v>
      </c>
      <c r="D7" s="11">
        <v>61</v>
      </c>
      <c r="E7" s="16">
        <v>16199860</v>
      </c>
      <c r="F7" s="11">
        <v>0</v>
      </c>
      <c r="G7" s="16">
        <v>0</v>
      </c>
      <c r="H7" s="12">
        <v>8229</v>
      </c>
      <c r="I7" s="25">
        <v>974.46</v>
      </c>
      <c r="J7" s="26">
        <v>742.73</v>
      </c>
      <c r="K7" s="12">
        <v>1871010</v>
      </c>
      <c r="L7" s="11">
        <v>361912.99999999924</v>
      </c>
      <c r="M7" s="9">
        <v>13458</v>
      </c>
      <c r="N7" s="9">
        <v>8339</v>
      </c>
      <c r="O7" s="9">
        <v>8748</v>
      </c>
      <c r="P7" s="9">
        <v>578</v>
      </c>
      <c r="Q7" s="11">
        <v>65</v>
      </c>
      <c r="R7" s="11">
        <v>361</v>
      </c>
      <c r="S7" s="11">
        <v>638</v>
      </c>
      <c r="T7" s="11">
        <v>363794.3000000001</v>
      </c>
      <c r="U7" s="11">
        <v>5518.2100000000009</v>
      </c>
      <c r="V7" s="11">
        <v>1177.3500000000001</v>
      </c>
      <c r="W7" s="11">
        <v>5832.99</v>
      </c>
      <c r="X7" s="11">
        <v>26.89</v>
      </c>
    </row>
    <row r="8" spans="1:26">
      <c r="A8" t="s">
        <v>7</v>
      </c>
      <c r="B8" s="16">
        <v>73533985000</v>
      </c>
      <c r="C8" s="18">
        <v>4.0999999999999995E-2</v>
      </c>
      <c r="D8" s="11">
        <v>1412</v>
      </c>
      <c r="E8" s="16">
        <v>396032118</v>
      </c>
      <c r="F8" s="11">
        <v>382</v>
      </c>
      <c r="G8" s="16">
        <v>105186624</v>
      </c>
      <c r="H8" s="12">
        <v>430712</v>
      </c>
      <c r="I8" s="25">
        <v>3654.81</v>
      </c>
      <c r="J8" s="26">
        <v>715.99</v>
      </c>
      <c r="K8" s="12">
        <v>21915060</v>
      </c>
      <c r="L8" s="11">
        <v>2314334.9999999953</v>
      </c>
      <c r="M8" s="9">
        <v>807986</v>
      </c>
      <c r="N8" s="9">
        <v>158144</v>
      </c>
      <c r="O8" s="9">
        <v>55540</v>
      </c>
      <c r="P8" s="9">
        <v>26498</v>
      </c>
      <c r="Q8" s="11">
        <v>4674</v>
      </c>
      <c r="R8" s="11">
        <v>24088</v>
      </c>
      <c r="S8" s="11">
        <v>120</v>
      </c>
      <c r="T8" s="11">
        <v>52606.33</v>
      </c>
      <c r="U8" s="11">
        <v>0</v>
      </c>
      <c r="V8" s="11">
        <v>0</v>
      </c>
      <c r="W8" s="11">
        <v>94.98</v>
      </c>
      <c r="X8" s="11">
        <v>9.61</v>
      </c>
    </row>
    <row r="9" spans="1:26">
      <c r="A9" t="s">
        <v>8</v>
      </c>
      <c r="B9" s="16">
        <v>721464000</v>
      </c>
      <c r="C9" s="18">
        <v>3.5000000000000003E-2</v>
      </c>
      <c r="D9" s="11">
        <v>32</v>
      </c>
      <c r="E9" s="16">
        <v>10276221</v>
      </c>
      <c r="F9" s="11">
        <v>14</v>
      </c>
      <c r="G9" s="16">
        <v>3709622</v>
      </c>
      <c r="H9" s="12">
        <v>11227</v>
      </c>
      <c r="I9" s="25">
        <v>853.26</v>
      </c>
      <c r="J9" s="26">
        <v>305.8</v>
      </c>
      <c r="K9" s="12">
        <v>888900</v>
      </c>
      <c r="L9" s="11">
        <v>198093.00000000015</v>
      </c>
      <c r="M9" s="9">
        <v>14639</v>
      </c>
      <c r="N9" s="9">
        <v>7440</v>
      </c>
      <c r="O9" s="9">
        <v>5397</v>
      </c>
      <c r="P9" s="9">
        <v>853</v>
      </c>
      <c r="Q9" s="11">
        <v>175</v>
      </c>
      <c r="R9" s="11">
        <v>637</v>
      </c>
      <c r="S9" s="11">
        <v>1</v>
      </c>
      <c r="T9" s="11">
        <v>0</v>
      </c>
      <c r="U9" s="11">
        <v>1117.19</v>
      </c>
      <c r="V9" s="11">
        <v>0</v>
      </c>
      <c r="W9" s="11">
        <v>0</v>
      </c>
      <c r="X9" s="11">
        <v>0</v>
      </c>
    </row>
    <row r="10" spans="1:26">
      <c r="A10" t="s">
        <v>9</v>
      </c>
      <c r="B10" s="16">
        <v>7378023000</v>
      </c>
      <c r="C10" s="18">
        <v>5.0999999999999997E-2</v>
      </c>
      <c r="D10" s="11">
        <v>531</v>
      </c>
      <c r="E10" s="16">
        <v>225358136</v>
      </c>
      <c r="F10" s="11">
        <v>68</v>
      </c>
      <c r="G10" s="16">
        <v>31400000</v>
      </c>
      <c r="H10" s="12">
        <v>95278</v>
      </c>
      <c r="I10" s="25">
        <v>1727.18</v>
      </c>
      <c r="J10" s="26">
        <v>1220.18</v>
      </c>
      <c r="K10" s="12">
        <v>4126670</v>
      </c>
      <c r="L10" s="11">
        <v>1960477.9999999886</v>
      </c>
      <c r="M10" s="9">
        <v>136170</v>
      </c>
      <c r="N10" s="9">
        <v>50395</v>
      </c>
      <c r="O10" s="9">
        <v>39318</v>
      </c>
      <c r="P10" s="9">
        <v>8827</v>
      </c>
      <c r="Q10" s="11">
        <v>526</v>
      </c>
      <c r="R10" s="11">
        <v>2059</v>
      </c>
      <c r="S10" s="11">
        <v>60</v>
      </c>
      <c r="T10" s="11">
        <v>33687.200000000004</v>
      </c>
      <c r="U10" s="11">
        <v>0</v>
      </c>
      <c r="V10" s="11">
        <v>0</v>
      </c>
      <c r="W10" s="11">
        <v>0</v>
      </c>
      <c r="X10" s="11">
        <v>0</v>
      </c>
    </row>
    <row r="11" spans="1:26">
      <c r="A11" t="s">
        <v>10</v>
      </c>
      <c r="B11" s="16">
        <v>41821044000</v>
      </c>
      <c r="C11" s="18">
        <v>1.2E-2</v>
      </c>
      <c r="D11" s="11">
        <v>2944</v>
      </c>
      <c r="E11" s="16">
        <v>885762041</v>
      </c>
      <c r="F11" s="11">
        <v>718</v>
      </c>
      <c r="G11" s="16">
        <v>97899575</v>
      </c>
      <c r="H11" s="12">
        <v>346456</v>
      </c>
      <c r="I11" s="25">
        <v>7139.51</v>
      </c>
      <c r="J11" s="26">
        <v>4012.77</v>
      </c>
      <c r="K11" s="12">
        <v>21954350</v>
      </c>
      <c r="L11" s="11">
        <v>5766442.0000000056</v>
      </c>
      <c r="M11" s="9">
        <v>559895</v>
      </c>
      <c r="N11" s="9">
        <v>202264</v>
      </c>
      <c r="O11" s="9">
        <v>102785</v>
      </c>
      <c r="P11" s="9">
        <v>18320</v>
      </c>
      <c r="Q11" s="11">
        <v>7299</v>
      </c>
      <c r="R11" s="11">
        <v>28167</v>
      </c>
      <c r="S11" s="11">
        <v>1044</v>
      </c>
      <c r="T11" s="11">
        <v>667887.28000000049</v>
      </c>
      <c r="U11" s="11">
        <v>568.6</v>
      </c>
      <c r="V11" s="11">
        <v>229.98000000000002</v>
      </c>
      <c r="W11" s="11">
        <v>16125.82</v>
      </c>
      <c r="X11" s="11">
        <v>2631.81</v>
      </c>
    </row>
    <row r="12" spans="1:26">
      <c r="A12" t="s">
        <v>11</v>
      </c>
      <c r="B12" s="16">
        <v>1092967000</v>
      </c>
      <c r="C12" s="18">
        <v>-8.5999999999999993E-2</v>
      </c>
      <c r="D12" s="11">
        <v>43</v>
      </c>
      <c r="E12" s="16">
        <v>10658564</v>
      </c>
      <c r="F12" s="11">
        <v>107</v>
      </c>
      <c r="G12" s="16">
        <v>9933845</v>
      </c>
      <c r="H12" s="12">
        <v>11043</v>
      </c>
      <c r="I12" s="25">
        <v>1220.69</v>
      </c>
      <c r="J12" s="26">
        <v>866.97</v>
      </c>
      <c r="K12" s="12">
        <v>1393040</v>
      </c>
      <c r="L12" s="11">
        <v>289054.99999999924</v>
      </c>
      <c r="M12" s="9">
        <v>17282</v>
      </c>
      <c r="N12" s="9">
        <v>10656</v>
      </c>
      <c r="O12" s="9">
        <v>9948</v>
      </c>
      <c r="P12" s="9">
        <v>954</v>
      </c>
      <c r="Q12" s="11">
        <v>118</v>
      </c>
      <c r="R12" s="11">
        <v>300</v>
      </c>
      <c r="S12" s="11">
        <v>729</v>
      </c>
      <c r="T12" s="11">
        <v>349855.24</v>
      </c>
      <c r="U12" s="11">
        <v>1351.1399999999999</v>
      </c>
      <c r="V12" s="11">
        <v>6.61</v>
      </c>
      <c r="W12" s="11">
        <v>685.52</v>
      </c>
      <c r="X12" s="11">
        <v>7757.98</v>
      </c>
    </row>
    <row r="13" spans="1:26">
      <c r="A13" t="s">
        <v>12</v>
      </c>
      <c r="B13" s="16">
        <v>5170257000</v>
      </c>
      <c r="C13" s="18">
        <v>3.4000000000000002E-2</v>
      </c>
      <c r="D13" s="11">
        <v>221</v>
      </c>
      <c r="E13" s="16">
        <v>37993187</v>
      </c>
      <c r="F13" s="11">
        <v>107</v>
      </c>
      <c r="G13" s="16">
        <v>14172833</v>
      </c>
      <c r="H13" s="12">
        <v>63142</v>
      </c>
      <c r="I13" s="25">
        <v>2247.5500000000002</v>
      </c>
      <c r="J13" s="26">
        <v>1402.87</v>
      </c>
      <c r="K13" s="12">
        <v>3525070</v>
      </c>
      <c r="L13" s="11">
        <v>882689.99999999511</v>
      </c>
      <c r="M13" s="9">
        <v>79224</v>
      </c>
      <c r="N13" s="9">
        <v>39726</v>
      </c>
      <c r="O13" s="9">
        <v>25982</v>
      </c>
      <c r="P13" s="9">
        <v>4566</v>
      </c>
      <c r="Q13" s="11">
        <v>639</v>
      </c>
      <c r="R13" s="11">
        <v>3035</v>
      </c>
      <c r="S13" s="11">
        <v>299</v>
      </c>
      <c r="T13" s="11">
        <v>390926.69</v>
      </c>
      <c r="U13" s="11">
        <v>17914.62</v>
      </c>
      <c r="V13" s="11">
        <v>0</v>
      </c>
      <c r="W13" s="11">
        <v>939.24</v>
      </c>
      <c r="X13" s="11">
        <v>0</v>
      </c>
    </row>
    <row r="14" spans="1:26">
      <c r="A14" t="s">
        <v>13</v>
      </c>
      <c r="B14" s="16">
        <v>8412312000</v>
      </c>
      <c r="C14" s="18">
        <v>-4.0000000000000001E-3</v>
      </c>
      <c r="D14" s="11">
        <v>379</v>
      </c>
      <c r="E14" s="16">
        <v>60778212</v>
      </c>
      <c r="F14" s="11">
        <v>172</v>
      </c>
      <c r="G14" s="16">
        <v>22303000</v>
      </c>
      <c r="H14" s="12">
        <v>58541</v>
      </c>
      <c r="I14" s="25">
        <v>3720.62</v>
      </c>
      <c r="J14" s="26">
        <v>2674.8</v>
      </c>
      <c r="K14" s="12">
        <v>6203970</v>
      </c>
      <c r="L14" s="11">
        <v>3087650.9999999818</v>
      </c>
      <c r="M14" s="9">
        <v>136083</v>
      </c>
      <c r="N14" s="9">
        <v>52510</v>
      </c>
      <c r="O14" s="9">
        <v>26120</v>
      </c>
      <c r="P14" s="9">
        <v>3360</v>
      </c>
      <c r="Q14" s="11">
        <v>527</v>
      </c>
      <c r="R14" s="11">
        <v>2982</v>
      </c>
      <c r="S14" s="11">
        <v>574</v>
      </c>
      <c r="T14" s="11">
        <v>238616.12999999995</v>
      </c>
      <c r="U14" s="11">
        <v>0</v>
      </c>
      <c r="V14" s="11">
        <v>0</v>
      </c>
      <c r="W14" s="11">
        <v>0</v>
      </c>
      <c r="X14" s="11">
        <v>36861</v>
      </c>
    </row>
    <row r="15" spans="1:26">
      <c r="A15" t="s">
        <v>14</v>
      </c>
      <c r="B15" s="16">
        <v>1184420000</v>
      </c>
      <c r="C15" s="18">
        <v>1.6E-2</v>
      </c>
      <c r="D15" s="11">
        <v>6</v>
      </c>
      <c r="E15" s="16">
        <v>2025000</v>
      </c>
      <c r="F15" s="11">
        <v>0</v>
      </c>
      <c r="G15" s="16">
        <v>0</v>
      </c>
      <c r="H15" s="12">
        <v>9527</v>
      </c>
      <c r="I15" s="25">
        <v>2080.14</v>
      </c>
      <c r="J15" s="26">
        <v>1611.56</v>
      </c>
      <c r="K15" s="12">
        <v>1673400</v>
      </c>
      <c r="L15" s="11">
        <v>617636.99999999779</v>
      </c>
      <c r="M15" s="9">
        <v>14471</v>
      </c>
      <c r="N15" s="9">
        <v>8351</v>
      </c>
      <c r="O15" s="9">
        <v>5387</v>
      </c>
      <c r="P15" s="9">
        <v>1000</v>
      </c>
      <c r="Q15" s="11">
        <v>129</v>
      </c>
      <c r="R15" s="11">
        <v>340</v>
      </c>
      <c r="S15" s="11">
        <v>64</v>
      </c>
      <c r="T15" s="11">
        <v>214862.15000000002</v>
      </c>
      <c r="U15" s="11">
        <v>0</v>
      </c>
      <c r="V15" s="11">
        <v>0</v>
      </c>
      <c r="W15" s="11">
        <v>0</v>
      </c>
      <c r="X15" s="11">
        <v>95.42</v>
      </c>
    </row>
    <row r="16" spans="1:26">
      <c r="A16" t="s">
        <v>15</v>
      </c>
      <c r="B16" s="16">
        <v>47528806000</v>
      </c>
      <c r="C16" s="18">
        <v>-1.1000000000000001E-2</v>
      </c>
      <c r="D16" s="11">
        <v>2471</v>
      </c>
      <c r="E16" s="16">
        <v>640042616</v>
      </c>
      <c r="F16" s="11">
        <v>217</v>
      </c>
      <c r="G16" s="16">
        <v>27927727</v>
      </c>
      <c r="H16" s="12">
        <v>308365</v>
      </c>
      <c r="I16" s="25">
        <v>7532.39</v>
      </c>
      <c r="J16" s="26">
        <v>4196.55</v>
      </c>
      <c r="K16" s="12">
        <v>25222880</v>
      </c>
      <c r="L16" s="11">
        <v>5076525.0000000205</v>
      </c>
      <c r="M16" s="9">
        <v>469696</v>
      </c>
      <c r="N16" s="9">
        <v>199470</v>
      </c>
      <c r="O16" s="9">
        <v>108425</v>
      </c>
      <c r="P16" s="9">
        <v>17917</v>
      </c>
      <c r="Q16" s="11">
        <v>6687</v>
      </c>
      <c r="R16" s="11">
        <v>29542</v>
      </c>
      <c r="S16" s="11">
        <v>708</v>
      </c>
      <c r="T16" s="11">
        <v>1383374.2000000007</v>
      </c>
      <c r="U16" s="11">
        <v>0</v>
      </c>
      <c r="V16" s="11">
        <v>207.26</v>
      </c>
      <c r="W16" s="11">
        <v>7022.8300000000008</v>
      </c>
      <c r="X16" s="11">
        <v>39967.979999999996</v>
      </c>
    </row>
    <row r="17" spans="1:24">
      <c r="A17" t="s">
        <v>16</v>
      </c>
      <c r="B17" s="16">
        <v>6074335000</v>
      </c>
      <c r="C17" s="18">
        <v>-0.01</v>
      </c>
      <c r="D17" s="11">
        <v>414</v>
      </c>
      <c r="E17" s="16">
        <v>122349519</v>
      </c>
      <c r="F17" s="11">
        <v>22</v>
      </c>
      <c r="G17" s="16">
        <v>5458738</v>
      </c>
      <c r="H17" s="12">
        <v>47205</v>
      </c>
      <c r="I17" s="25">
        <v>1857.52</v>
      </c>
      <c r="J17" s="26">
        <v>1308.48</v>
      </c>
      <c r="K17" s="12">
        <v>4404510</v>
      </c>
      <c r="L17" s="11">
        <v>1328151.9999999874</v>
      </c>
      <c r="M17" s="9">
        <v>73411</v>
      </c>
      <c r="N17" s="9">
        <v>28683</v>
      </c>
      <c r="O17" s="9">
        <v>15586</v>
      </c>
      <c r="P17" s="9">
        <v>2794</v>
      </c>
      <c r="Q17" s="11">
        <v>647</v>
      </c>
      <c r="R17" s="11">
        <v>2110</v>
      </c>
      <c r="S17" s="11">
        <v>786</v>
      </c>
      <c r="T17" s="11">
        <v>437904.69900000008</v>
      </c>
      <c r="U17" s="11">
        <v>0</v>
      </c>
      <c r="V17" s="11">
        <v>1909.73</v>
      </c>
      <c r="W17" s="11">
        <v>78845.279999999999</v>
      </c>
      <c r="X17" s="11">
        <v>31498.420000000002</v>
      </c>
    </row>
    <row r="18" spans="1:24">
      <c r="A18" t="s">
        <v>17</v>
      </c>
      <c r="B18" s="16">
        <v>1877770000</v>
      </c>
      <c r="C18" s="18">
        <v>1.3000000000000001E-2</v>
      </c>
      <c r="D18" s="11">
        <v>79</v>
      </c>
      <c r="E18" s="16">
        <v>19047113</v>
      </c>
      <c r="F18" s="11">
        <v>72</v>
      </c>
      <c r="G18" s="16">
        <v>10960398</v>
      </c>
      <c r="H18" s="12">
        <v>34354</v>
      </c>
      <c r="I18" s="25">
        <v>1005.24</v>
      </c>
      <c r="J18" s="26">
        <v>658.27</v>
      </c>
      <c r="K18" s="12">
        <v>1885680</v>
      </c>
      <c r="L18" s="11">
        <v>520144.99999999814</v>
      </c>
      <c r="M18" s="9">
        <v>48272</v>
      </c>
      <c r="N18" s="9">
        <v>23445</v>
      </c>
      <c r="O18" s="9">
        <v>15475</v>
      </c>
      <c r="P18" s="9">
        <v>3200</v>
      </c>
      <c r="Q18" s="11">
        <v>478</v>
      </c>
      <c r="R18" s="11">
        <v>1170</v>
      </c>
      <c r="S18" s="11">
        <v>57</v>
      </c>
      <c r="T18" s="11">
        <v>88414.972899999979</v>
      </c>
      <c r="U18" s="11">
        <v>19851.3</v>
      </c>
      <c r="V18" s="11">
        <v>0</v>
      </c>
      <c r="W18" s="11">
        <v>0</v>
      </c>
      <c r="X18" s="11">
        <v>4.3600000000000003</v>
      </c>
    </row>
    <row r="19" spans="1:24">
      <c r="A19" t="s">
        <v>18</v>
      </c>
      <c r="B19" s="16">
        <v>1080110000</v>
      </c>
      <c r="C19" s="18">
        <v>-2E-3</v>
      </c>
      <c r="D19" s="11">
        <v>14</v>
      </c>
      <c r="E19" s="16">
        <v>3841426</v>
      </c>
      <c r="F19" s="11">
        <v>0</v>
      </c>
      <c r="G19" s="16">
        <v>0</v>
      </c>
      <c r="H19" s="12">
        <v>12238</v>
      </c>
      <c r="I19" s="25">
        <v>1802.33</v>
      </c>
      <c r="J19" s="26">
        <v>1105.92</v>
      </c>
      <c r="K19" s="12">
        <v>1214050</v>
      </c>
      <c r="L19" s="11">
        <v>409343.99999999773</v>
      </c>
      <c r="M19" s="9">
        <v>15237</v>
      </c>
      <c r="N19" s="9">
        <v>10186</v>
      </c>
      <c r="O19" s="9">
        <v>9260</v>
      </c>
      <c r="P19" s="9">
        <v>967</v>
      </c>
      <c r="Q19" s="11">
        <v>143</v>
      </c>
      <c r="R19" s="11">
        <v>447</v>
      </c>
      <c r="S19" s="11">
        <v>454</v>
      </c>
      <c r="T19" s="11">
        <v>578263.61999999976</v>
      </c>
      <c r="U19" s="11">
        <v>478.35</v>
      </c>
      <c r="V19" s="11">
        <v>106.76</v>
      </c>
      <c r="W19" s="11">
        <v>0</v>
      </c>
      <c r="X19" s="11">
        <v>1948.68</v>
      </c>
    </row>
    <row r="20" spans="1:24">
      <c r="A20" t="s">
        <v>19</v>
      </c>
      <c r="B20" s="16">
        <v>711874201000</v>
      </c>
      <c r="C20" s="18">
        <v>7.9000000000000001E-2</v>
      </c>
      <c r="D20" s="11">
        <v>8253</v>
      </c>
      <c r="E20" s="16">
        <v>2208478986</v>
      </c>
      <c r="F20" s="11">
        <v>18319</v>
      </c>
      <c r="G20" s="16">
        <v>3448693141</v>
      </c>
      <c r="H20" s="12">
        <v>3664182</v>
      </c>
      <c r="I20" s="25">
        <v>22111.09</v>
      </c>
      <c r="J20" s="26">
        <v>3381.7</v>
      </c>
      <c r="K20" s="12">
        <v>190801970</v>
      </c>
      <c r="L20" s="11">
        <v>11856762.999999944</v>
      </c>
      <c r="M20" s="9">
        <v>6291868</v>
      </c>
      <c r="N20" s="9">
        <v>1136152</v>
      </c>
      <c r="O20" s="9">
        <v>269614</v>
      </c>
      <c r="P20" s="9">
        <v>150464</v>
      </c>
      <c r="Q20" s="11">
        <v>61016</v>
      </c>
      <c r="R20" s="11">
        <v>244083</v>
      </c>
      <c r="S20" s="11">
        <v>24</v>
      </c>
      <c r="T20" s="11">
        <v>18007.730000000003</v>
      </c>
      <c r="U20" s="11">
        <v>0</v>
      </c>
      <c r="V20" s="11">
        <v>0</v>
      </c>
      <c r="W20" s="11">
        <v>0</v>
      </c>
      <c r="X20" s="11">
        <v>1106</v>
      </c>
    </row>
    <row r="21" spans="1:24">
      <c r="A21" t="s">
        <v>20</v>
      </c>
      <c r="B21" s="16">
        <v>5948983000</v>
      </c>
      <c r="C21" s="18">
        <v>-2.8999999999999998E-2</v>
      </c>
      <c r="D21" s="11">
        <v>880</v>
      </c>
      <c r="E21" s="16">
        <v>222169987</v>
      </c>
      <c r="F21" s="11">
        <v>86</v>
      </c>
      <c r="G21" s="16">
        <v>8133400</v>
      </c>
      <c r="H21" s="12">
        <v>51268</v>
      </c>
      <c r="I21" s="25">
        <v>2627.75</v>
      </c>
      <c r="J21" s="26">
        <v>2217.38</v>
      </c>
      <c r="K21" s="12">
        <v>4847310</v>
      </c>
      <c r="L21" s="11">
        <v>1293145.9999999704</v>
      </c>
      <c r="M21" s="9">
        <v>87133</v>
      </c>
      <c r="N21" s="9">
        <v>37934</v>
      </c>
      <c r="O21" s="9">
        <v>27558</v>
      </c>
      <c r="P21" s="9">
        <v>4013</v>
      </c>
      <c r="Q21" s="11">
        <v>818</v>
      </c>
      <c r="R21" s="11">
        <v>2305</v>
      </c>
      <c r="S21" s="11">
        <v>337</v>
      </c>
      <c r="T21" s="11">
        <v>155520.58000000002</v>
      </c>
      <c r="U21" s="11">
        <v>928.78</v>
      </c>
      <c r="V21" s="11">
        <v>0</v>
      </c>
      <c r="W21" s="11">
        <v>126.67</v>
      </c>
      <c r="X21" s="11">
        <v>265.69</v>
      </c>
    </row>
    <row r="22" spans="1:24">
      <c r="A22" t="s">
        <v>21</v>
      </c>
      <c r="B22" s="16">
        <v>28590581000</v>
      </c>
      <c r="C22" s="18">
        <v>3.6000000000000004E-2</v>
      </c>
      <c r="D22" s="11">
        <v>285</v>
      </c>
      <c r="E22" s="16">
        <v>117030852</v>
      </c>
      <c r="F22" s="11">
        <v>17</v>
      </c>
      <c r="G22" s="16">
        <v>4215300</v>
      </c>
      <c r="H22" s="12">
        <v>112183</v>
      </c>
      <c r="I22" s="25">
        <v>1221.8499999999999</v>
      </c>
      <c r="J22" s="26">
        <v>446.25</v>
      </c>
      <c r="K22" s="12">
        <v>6766270</v>
      </c>
      <c r="L22" s="11">
        <v>1204938.9999999995</v>
      </c>
      <c r="M22" s="9">
        <v>188149</v>
      </c>
      <c r="N22" s="9">
        <v>32635</v>
      </c>
      <c r="O22" s="9">
        <v>10203</v>
      </c>
      <c r="P22" s="9">
        <v>6724</v>
      </c>
      <c r="Q22" s="11">
        <v>610</v>
      </c>
      <c r="R22" s="11">
        <v>4443</v>
      </c>
      <c r="S22" s="11">
        <v>154</v>
      </c>
      <c r="T22" s="11">
        <v>92377.8</v>
      </c>
      <c r="U22" s="11">
        <v>1466.2199999999998</v>
      </c>
      <c r="V22" s="11">
        <v>0</v>
      </c>
      <c r="W22" s="11">
        <v>0</v>
      </c>
      <c r="X22" s="11">
        <v>9.82</v>
      </c>
    </row>
    <row r="23" spans="1:24">
      <c r="A23" t="s">
        <v>22</v>
      </c>
      <c r="B23" s="16">
        <v>752739000</v>
      </c>
      <c r="C23" s="18">
        <v>5.2999999999999999E-2</v>
      </c>
      <c r="D23" s="11">
        <v>36</v>
      </c>
      <c r="E23" s="16">
        <v>8211659</v>
      </c>
      <c r="F23" s="11">
        <v>6</v>
      </c>
      <c r="G23" s="16">
        <v>897896</v>
      </c>
      <c r="H23" s="12">
        <v>9788</v>
      </c>
      <c r="I23" s="25">
        <v>1013.37</v>
      </c>
      <c r="J23" s="26">
        <v>845.53</v>
      </c>
      <c r="K23" s="12">
        <v>567090</v>
      </c>
      <c r="L23" s="11">
        <v>220285.99999999892</v>
      </c>
      <c r="M23" s="9">
        <v>13075</v>
      </c>
      <c r="N23" s="9">
        <v>8173</v>
      </c>
      <c r="O23" s="9">
        <v>5703</v>
      </c>
      <c r="P23" s="9">
        <v>1089</v>
      </c>
      <c r="Q23" s="11">
        <v>71</v>
      </c>
      <c r="R23" s="11">
        <v>229</v>
      </c>
      <c r="S23" s="11">
        <v>239</v>
      </c>
      <c r="T23" s="11">
        <v>193891.15</v>
      </c>
      <c r="U23" s="11">
        <v>1482.68</v>
      </c>
      <c r="V23" s="11">
        <v>0</v>
      </c>
      <c r="W23" s="11">
        <v>0</v>
      </c>
      <c r="X23" s="11">
        <v>0</v>
      </c>
    </row>
    <row r="24" spans="1:24">
      <c r="A24" t="s">
        <v>23</v>
      </c>
      <c r="B24" s="16">
        <v>3307837000</v>
      </c>
      <c r="C24" s="18">
        <v>3.2000000000000001E-2</v>
      </c>
      <c r="D24" s="11">
        <v>181</v>
      </c>
      <c r="E24" s="16">
        <v>20575865</v>
      </c>
      <c r="F24" s="11">
        <v>0</v>
      </c>
      <c r="G24" s="16">
        <v>0</v>
      </c>
      <c r="H24" s="12">
        <v>41718</v>
      </c>
      <c r="I24" s="25">
        <v>1918.7</v>
      </c>
      <c r="J24" s="26">
        <v>1180.5</v>
      </c>
      <c r="K24" s="12">
        <v>2801010</v>
      </c>
      <c r="L24" s="11">
        <v>1037947.9999999967</v>
      </c>
      <c r="M24" s="9">
        <v>58438</v>
      </c>
      <c r="N24" s="9">
        <v>33337</v>
      </c>
      <c r="O24" s="9">
        <v>20106</v>
      </c>
      <c r="P24" s="9">
        <v>3573</v>
      </c>
      <c r="Q24" s="11">
        <v>182</v>
      </c>
      <c r="R24" s="11">
        <v>603</v>
      </c>
      <c r="S24" s="11">
        <v>141</v>
      </c>
      <c r="T24" s="11">
        <v>248727.38</v>
      </c>
      <c r="U24" s="11">
        <v>37768.9</v>
      </c>
      <c r="V24" s="11">
        <v>2177.61</v>
      </c>
      <c r="W24" s="11">
        <v>0</v>
      </c>
      <c r="X24" s="11">
        <v>11.37</v>
      </c>
    </row>
    <row r="25" spans="1:24">
      <c r="A25" t="s">
        <v>24</v>
      </c>
      <c r="B25" s="16">
        <v>8986693000</v>
      </c>
      <c r="C25" s="18">
        <v>-9.0000000000000011E-3</v>
      </c>
      <c r="D25" s="11">
        <v>373</v>
      </c>
      <c r="E25" s="16">
        <v>108173230</v>
      </c>
      <c r="F25" s="11">
        <v>357</v>
      </c>
      <c r="G25" s="16">
        <v>56457489</v>
      </c>
      <c r="H25" s="12">
        <v>91465</v>
      </c>
      <c r="I25" s="25">
        <v>2753.55</v>
      </c>
      <c r="J25" s="26">
        <v>1917.98</v>
      </c>
      <c r="K25" s="12">
        <v>7731690</v>
      </c>
      <c r="L25" s="11">
        <v>1651139.999999997</v>
      </c>
      <c r="M25" s="9">
        <v>158098</v>
      </c>
      <c r="N25" s="9">
        <v>60719</v>
      </c>
      <c r="O25" s="9">
        <v>31358</v>
      </c>
      <c r="P25" s="9">
        <v>5025</v>
      </c>
      <c r="Q25" s="11">
        <v>1904</v>
      </c>
      <c r="R25" s="11">
        <v>6590</v>
      </c>
      <c r="S25" s="11">
        <v>1508</v>
      </c>
      <c r="T25" s="11">
        <v>649415.7300000001</v>
      </c>
      <c r="U25" s="11">
        <v>54.13</v>
      </c>
      <c r="V25" s="11">
        <v>0</v>
      </c>
      <c r="W25" s="11">
        <v>2022.7</v>
      </c>
      <c r="X25" s="11">
        <v>3.37</v>
      </c>
    </row>
    <row r="26" spans="1:24">
      <c r="A26" t="s">
        <v>25</v>
      </c>
      <c r="B26" s="16">
        <v>460062000</v>
      </c>
      <c r="C26" s="18">
        <v>2.3E-2</v>
      </c>
      <c r="D26" s="11">
        <v>1</v>
      </c>
      <c r="E26" s="16">
        <v>117000</v>
      </c>
      <c r="F26" s="11">
        <v>4</v>
      </c>
      <c r="G26" s="16">
        <v>341000</v>
      </c>
      <c r="H26" s="12">
        <v>4763</v>
      </c>
      <c r="I26" s="25">
        <v>1725.59</v>
      </c>
      <c r="J26" s="26">
        <v>1218.31</v>
      </c>
      <c r="K26" s="12">
        <v>477210</v>
      </c>
      <c r="L26" s="11">
        <v>299363.0000000007</v>
      </c>
      <c r="M26" s="9">
        <v>5228</v>
      </c>
      <c r="N26" s="9">
        <v>4416</v>
      </c>
      <c r="O26" s="9">
        <v>4053</v>
      </c>
      <c r="P26" s="9">
        <v>264</v>
      </c>
      <c r="Q26" s="11">
        <v>47</v>
      </c>
      <c r="R26" s="11">
        <v>87</v>
      </c>
      <c r="S26" s="11">
        <v>649</v>
      </c>
      <c r="T26" s="11">
        <v>464666.89000000025</v>
      </c>
      <c r="U26" s="11">
        <v>38.65</v>
      </c>
      <c r="V26" s="11">
        <v>0</v>
      </c>
      <c r="W26" s="11">
        <v>2780.2799999999997</v>
      </c>
      <c r="X26" s="11">
        <v>377.21999999999997</v>
      </c>
    </row>
    <row r="27" spans="1:24">
      <c r="A27" t="s">
        <v>26</v>
      </c>
      <c r="B27" s="16">
        <v>1048415000</v>
      </c>
      <c r="C27" s="18">
        <v>0.111</v>
      </c>
      <c r="D27" s="11">
        <v>80</v>
      </c>
      <c r="E27" s="16">
        <v>23263885</v>
      </c>
      <c r="F27" s="11">
        <v>85</v>
      </c>
      <c r="G27" s="16">
        <v>14722548</v>
      </c>
      <c r="H27" s="12">
        <v>13675</v>
      </c>
      <c r="I27" s="25">
        <v>1148.06</v>
      </c>
      <c r="J27" s="26">
        <v>716.35</v>
      </c>
      <c r="K27" s="12">
        <v>962990</v>
      </c>
      <c r="L27" s="11">
        <v>180907.99999999974</v>
      </c>
      <c r="M27" s="9">
        <v>8932</v>
      </c>
      <c r="N27" s="9">
        <v>4625</v>
      </c>
      <c r="O27" s="9">
        <v>3203</v>
      </c>
      <c r="P27" s="9">
        <v>703</v>
      </c>
      <c r="Q27" s="11">
        <v>51</v>
      </c>
      <c r="R27" s="11">
        <v>153</v>
      </c>
      <c r="S27" s="11">
        <v>118</v>
      </c>
      <c r="T27" s="11">
        <v>129455.79000000002</v>
      </c>
      <c r="U27" s="11">
        <v>0</v>
      </c>
      <c r="V27" s="11">
        <v>0</v>
      </c>
      <c r="W27" s="11">
        <v>0</v>
      </c>
      <c r="X27" s="11">
        <v>1780.67</v>
      </c>
    </row>
    <row r="28" spans="1:24">
      <c r="A28" t="s">
        <v>27</v>
      </c>
      <c r="B28" s="16">
        <v>26112268000</v>
      </c>
      <c r="C28" s="18">
        <v>1.8000000000000002E-2</v>
      </c>
      <c r="D28" s="11">
        <v>611</v>
      </c>
      <c r="E28" s="16">
        <v>156898001</v>
      </c>
      <c r="F28" s="11">
        <v>475</v>
      </c>
      <c r="G28" s="16">
        <v>49947574</v>
      </c>
      <c r="H28" s="12">
        <v>145965</v>
      </c>
      <c r="I28" s="25">
        <v>2408.71</v>
      </c>
      <c r="J28" s="26">
        <v>1337.9</v>
      </c>
      <c r="K28" s="12">
        <v>10203420</v>
      </c>
      <c r="L28" s="11">
        <v>2060659.9999999986</v>
      </c>
      <c r="M28" s="9">
        <v>274088</v>
      </c>
      <c r="N28" s="9">
        <v>87811</v>
      </c>
      <c r="O28" s="9">
        <v>37189</v>
      </c>
      <c r="P28" s="9">
        <v>8292</v>
      </c>
      <c r="Q28" s="11">
        <v>1835</v>
      </c>
      <c r="R28" s="11">
        <v>6427</v>
      </c>
      <c r="S28" s="11">
        <v>281</v>
      </c>
      <c r="T28" s="11">
        <v>366128.94</v>
      </c>
      <c r="U28" s="11">
        <v>174.66</v>
      </c>
      <c r="V28" s="11">
        <v>0</v>
      </c>
      <c r="W28" s="11">
        <v>0</v>
      </c>
      <c r="X28" s="11">
        <v>195.57000000000002</v>
      </c>
    </row>
    <row r="29" spans="1:24">
      <c r="A29" t="s">
        <v>28</v>
      </c>
      <c r="B29" s="16">
        <v>10062765000</v>
      </c>
      <c r="C29" s="18">
        <v>6.2E-2</v>
      </c>
      <c r="D29" s="11">
        <v>220</v>
      </c>
      <c r="E29" s="16">
        <v>69835465</v>
      </c>
      <c r="F29" s="11">
        <v>880</v>
      </c>
      <c r="G29" s="16">
        <v>151578233</v>
      </c>
      <c r="H29" s="12">
        <v>55910</v>
      </c>
      <c r="I29" s="25">
        <v>902.27</v>
      </c>
      <c r="J29" s="26">
        <v>466.35</v>
      </c>
      <c r="K29" s="12">
        <v>2994520</v>
      </c>
      <c r="L29" s="11">
        <v>646798.00000000012</v>
      </c>
      <c r="M29" s="9">
        <v>93614</v>
      </c>
      <c r="N29" s="9">
        <v>31121</v>
      </c>
      <c r="O29" s="9">
        <v>15630</v>
      </c>
      <c r="P29" s="9">
        <v>3929</v>
      </c>
      <c r="Q29" s="11">
        <v>456</v>
      </c>
      <c r="R29" s="11">
        <v>2042</v>
      </c>
      <c r="S29" s="11">
        <v>39</v>
      </c>
      <c r="T29" s="11">
        <v>40136.31</v>
      </c>
      <c r="U29" s="11">
        <v>0</v>
      </c>
      <c r="V29" s="11">
        <v>0</v>
      </c>
      <c r="W29" s="11">
        <v>0</v>
      </c>
      <c r="X29" s="11">
        <v>27.17</v>
      </c>
    </row>
    <row r="30" spans="1:24">
      <c r="A30" t="s">
        <v>29</v>
      </c>
      <c r="B30" s="16">
        <v>4063224000</v>
      </c>
      <c r="C30" s="18">
        <v>6.3E-2</v>
      </c>
      <c r="D30" s="11">
        <v>365</v>
      </c>
      <c r="E30" s="16">
        <v>201653535</v>
      </c>
      <c r="F30" s="11">
        <v>2</v>
      </c>
      <c r="G30" s="16">
        <v>139352</v>
      </c>
      <c r="H30" s="12">
        <v>54369</v>
      </c>
      <c r="I30" s="25">
        <v>1419.78</v>
      </c>
      <c r="J30" s="26">
        <v>829.19</v>
      </c>
      <c r="K30" s="12">
        <v>2991420</v>
      </c>
      <c r="L30" s="11">
        <v>635260.9999999986</v>
      </c>
      <c r="M30" s="9">
        <v>69993</v>
      </c>
      <c r="N30" s="9">
        <v>29622</v>
      </c>
      <c r="O30" s="9">
        <v>24943</v>
      </c>
      <c r="P30" s="9">
        <v>5345</v>
      </c>
      <c r="Q30" s="11">
        <v>497</v>
      </c>
      <c r="R30" s="11">
        <v>1020</v>
      </c>
      <c r="S30" s="11">
        <v>47</v>
      </c>
      <c r="T30" s="11">
        <v>5178.5600000000004</v>
      </c>
      <c r="U30" s="11">
        <v>5348.42</v>
      </c>
      <c r="V30" s="11">
        <v>0</v>
      </c>
      <c r="W30" s="11">
        <v>0</v>
      </c>
      <c r="X30" s="11">
        <v>0</v>
      </c>
    </row>
    <row r="31" spans="1:24">
      <c r="A31" t="s">
        <v>30</v>
      </c>
      <c r="B31" s="16">
        <v>238228949000</v>
      </c>
      <c r="C31" s="18">
        <v>7.0000000000000007E-2</v>
      </c>
      <c r="D31" s="11">
        <v>2931</v>
      </c>
      <c r="E31" s="16">
        <v>811097178</v>
      </c>
      <c r="F31" s="11">
        <v>3007</v>
      </c>
      <c r="G31" s="16">
        <v>638099127</v>
      </c>
      <c r="H31" s="12">
        <v>1149943</v>
      </c>
      <c r="I31" s="25">
        <v>6437.85</v>
      </c>
      <c r="J31" s="26">
        <v>364.71</v>
      </c>
      <c r="K31" s="12">
        <v>66868320.000000007</v>
      </c>
      <c r="L31" s="11">
        <v>1232236.9999999998</v>
      </c>
      <c r="M31" s="9">
        <v>2289997</v>
      </c>
      <c r="N31" s="9">
        <v>422602</v>
      </c>
      <c r="O31" s="9">
        <v>112717</v>
      </c>
      <c r="P31" s="9">
        <v>59050</v>
      </c>
      <c r="Q31" s="11">
        <v>8955</v>
      </c>
      <c r="R31" s="11">
        <v>59875</v>
      </c>
      <c r="S31" s="11">
        <v>2</v>
      </c>
      <c r="T31" s="11">
        <v>12.8</v>
      </c>
      <c r="U31" s="11">
        <v>0</v>
      </c>
      <c r="V31" s="11">
        <v>0</v>
      </c>
      <c r="W31" s="11">
        <v>0</v>
      </c>
      <c r="X31" s="11">
        <v>0</v>
      </c>
    </row>
    <row r="32" spans="1:24">
      <c r="A32" t="s">
        <v>31</v>
      </c>
      <c r="B32" s="16">
        <v>22716449000</v>
      </c>
      <c r="C32" s="18">
        <v>7.9000000000000001E-2</v>
      </c>
      <c r="D32" s="11">
        <v>3506</v>
      </c>
      <c r="E32" s="16">
        <v>1089287888</v>
      </c>
      <c r="F32" s="11">
        <v>573</v>
      </c>
      <c r="G32" s="16">
        <v>57712532</v>
      </c>
      <c r="H32" s="12">
        <v>181012</v>
      </c>
      <c r="I32" s="25">
        <v>2856.73</v>
      </c>
      <c r="J32" s="26">
        <v>1580.19</v>
      </c>
      <c r="K32" s="12">
        <v>10014710</v>
      </c>
      <c r="L32" s="11">
        <v>2097908.9999999986</v>
      </c>
      <c r="M32" s="9">
        <v>304561</v>
      </c>
      <c r="N32" s="9">
        <v>91299</v>
      </c>
      <c r="O32" s="9">
        <v>52928</v>
      </c>
      <c r="P32" s="9">
        <v>13954</v>
      </c>
      <c r="Q32" s="11">
        <v>1016</v>
      </c>
      <c r="R32" s="11">
        <v>5662</v>
      </c>
      <c r="S32" s="11">
        <v>105</v>
      </c>
      <c r="T32" s="11">
        <v>33698.69</v>
      </c>
      <c r="U32" s="11">
        <v>152.56</v>
      </c>
      <c r="V32" s="11">
        <v>0</v>
      </c>
      <c r="W32" s="11">
        <v>800.52</v>
      </c>
      <c r="X32" s="11">
        <v>1226.76</v>
      </c>
    </row>
    <row r="33" spans="1:24">
      <c r="A33" t="s">
        <v>32</v>
      </c>
      <c r="B33" s="16">
        <v>867066000</v>
      </c>
      <c r="C33" s="18">
        <v>-4.8000000000000001E-2</v>
      </c>
      <c r="D33" s="11">
        <v>60</v>
      </c>
      <c r="E33" s="16">
        <v>9619881</v>
      </c>
      <c r="F33" s="11">
        <v>0</v>
      </c>
      <c r="G33" s="16">
        <v>0</v>
      </c>
      <c r="H33" s="12">
        <v>14845</v>
      </c>
      <c r="I33" s="25">
        <v>1137.32</v>
      </c>
      <c r="J33" s="26">
        <v>729.47</v>
      </c>
      <c r="K33" s="12">
        <v>755190</v>
      </c>
      <c r="L33" s="11">
        <v>363063.99999999569</v>
      </c>
      <c r="M33" s="9">
        <v>14289</v>
      </c>
      <c r="N33" s="9">
        <v>9599</v>
      </c>
      <c r="O33" s="9">
        <v>8132</v>
      </c>
      <c r="P33" s="9">
        <v>995</v>
      </c>
      <c r="Q33" s="11">
        <v>152</v>
      </c>
      <c r="R33" s="11">
        <v>288</v>
      </c>
      <c r="S33" s="11">
        <v>94</v>
      </c>
      <c r="T33" s="11">
        <v>101008.94999999998</v>
      </c>
      <c r="U33" s="11">
        <v>51.67</v>
      </c>
      <c r="V33" s="11">
        <v>0</v>
      </c>
      <c r="W33" s="11">
        <v>0</v>
      </c>
      <c r="X33" s="11">
        <v>736.75000000000011</v>
      </c>
    </row>
    <row r="34" spans="1:24">
      <c r="A34" t="s">
        <v>33</v>
      </c>
      <c r="B34" s="16">
        <v>83850304000</v>
      </c>
      <c r="C34" s="18">
        <v>6.8000000000000005E-2</v>
      </c>
      <c r="D34" s="11">
        <v>8461</v>
      </c>
      <c r="E34" s="16">
        <v>2374219898</v>
      </c>
      <c r="F34" s="11">
        <v>1823</v>
      </c>
      <c r="G34" s="16">
        <v>251058039</v>
      </c>
      <c r="H34" s="12">
        <v>872930</v>
      </c>
      <c r="I34" s="25">
        <v>9516</v>
      </c>
      <c r="J34" s="26">
        <v>2558.59</v>
      </c>
      <c r="K34" s="12">
        <v>57057650</v>
      </c>
      <c r="L34" s="11">
        <v>4947755.0000000047</v>
      </c>
      <c r="M34" s="9">
        <v>1518385</v>
      </c>
      <c r="N34" s="9">
        <v>423550</v>
      </c>
      <c r="O34" s="9">
        <v>176367</v>
      </c>
      <c r="P34" s="9">
        <v>51179</v>
      </c>
      <c r="Q34" s="11">
        <v>8122</v>
      </c>
      <c r="R34" s="11">
        <v>56431</v>
      </c>
      <c r="S34" s="11">
        <v>339</v>
      </c>
      <c r="T34" s="11">
        <v>50440.160000000011</v>
      </c>
      <c r="U34" s="11">
        <v>0</v>
      </c>
      <c r="V34" s="11">
        <v>969.30000000000007</v>
      </c>
      <c r="W34" s="11">
        <v>0</v>
      </c>
      <c r="X34" s="11">
        <v>22218.3</v>
      </c>
    </row>
    <row r="35" spans="1:24">
      <c r="A35" t="s">
        <v>34</v>
      </c>
      <c r="B35" s="16">
        <v>86452222000</v>
      </c>
      <c r="C35" s="18">
        <v>5.5999999999999994E-2</v>
      </c>
      <c r="D35" s="11">
        <v>3635</v>
      </c>
      <c r="E35" s="16">
        <v>1029016102</v>
      </c>
      <c r="F35" s="11">
        <v>1556</v>
      </c>
      <c r="G35" s="16">
        <v>273762327</v>
      </c>
      <c r="H35" s="12">
        <v>601226</v>
      </c>
      <c r="I35" s="25">
        <v>5095.2299999999996</v>
      </c>
      <c r="J35" s="26">
        <v>2235.59</v>
      </c>
      <c r="K35" s="12">
        <v>30520940</v>
      </c>
      <c r="L35" s="11">
        <v>8978223.0000000093</v>
      </c>
      <c r="M35" s="9">
        <v>976112</v>
      </c>
      <c r="N35" s="9">
        <v>229340</v>
      </c>
      <c r="O35" s="9">
        <v>104143</v>
      </c>
      <c r="P35" s="9">
        <v>32542</v>
      </c>
      <c r="Q35" s="11">
        <v>8894</v>
      </c>
      <c r="R35" s="11">
        <v>37252</v>
      </c>
      <c r="S35" s="11">
        <v>491</v>
      </c>
      <c r="T35" s="11">
        <v>162528.89000000007</v>
      </c>
      <c r="U35" s="11">
        <v>889.18000000000006</v>
      </c>
      <c r="V35" s="11">
        <v>211.52</v>
      </c>
      <c r="W35" s="11">
        <v>708.43000000000006</v>
      </c>
      <c r="X35" s="11">
        <v>1580.4</v>
      </c>
    </row>
    <row r="36" spans="1:24">
      <c r="A36" t="s">
        <v>35</v>
      </c>
      <c r="B36" s="16">
        <v>2418096000</v>
      </c>
      <c r="C36" s="18">
        <v>0.09</v>
      </c>
      <c r="D36" s="11">
        <v>354</v>
      </c>
      <c r="E36" s="16">
        <v>114753276</v>
      </c>
      <c r="F36" s="11">
        <v>0</v>
      </c>
      <c r="G36" s="16">
        <v>0</v>
      </c>
      <c r="H36" s="12">
        <v>21576</v>
      </c>
      <c r="I36" s="25">
        <v>684.82</v>
      </c>
      <c r="J36" s="26">
        <v>471.1</v>
      </c>
      <c r="K36" s="12">
        <v>1643040</v>
      </c>
      <c r="L36" s="11">
        <v>365740.99999999988</v>
      </c>
      <c r="M36" s="9">
        <v>44083</v>
      </c>
      <c r="N36" s="9">
        <v>17309</v>
      </c>
      <c r="O36" s="9">
        <v>8842</v>
      </c>
      <c r="P36" s="9">
        <v>2582</v>
      </c>
      <c r="Q36" s="11">
        <v>211</v>
      </c>
      <c r="R36" s="11">
        <v>510</v>
      </c>
      <c r="S36" s="11">
        <v>190</v>
      </c>
      <c r="T36" s="11">
        <v>321548.05249999999</v>
      </c>
      <c r="U36" s="11">
        <v>23948.36</v>
      </c>
      <c r="V36" s="11">
        <v>0</v>
      </c>
      <c r="W36" s="11">
        <v>77.002399999999994</v>
      </c>
      <c r="X36" s="11">
        <v>1416.3425</v>
      </c>
    </row>
    <row r="37" spans="1:24">
      <c r="A37" t="s">
        <v>36</v>
      </c>
      <c r="B37" s="16">
        <v>87551000000</v>
      </c>
      <c r="C37" s="18">
        <v>5.5E-2</v>
      </c>
      <c r="D37" s="11">
        <v>4006</v>
      </c>
      <c r="E37" s="16">
        <v>1135489325</v>
      </c>
      <c r="F37" s="11">
        <v>2457</v>
      </c>
      <c r="G37" s="16">
        <v>306154103</v>
      </c>
      <c r="H37" s="12">
        <v>747011</v>
      </c>
      <c r="I37" s="25">
        <v>11418.91</v>
      </c>
      <c r="J37" s="26">
        <v>3013</v>
      </c>
      <c r="K37" s="12">
        <v>60774600</v>
      </c>
      <c r="L37" s="11">
        <v>3364293.0000000005</v>
      </c>
      <c r="M37" s="9">
        <v>1355787</v>
      </c>
      <c r="N37" s="9">
        <v>390199</v>
      </c>
      <c r="O37" s="9">
        <v>179721</v>
      </c>
      <c r="P37" s="9">
        <v>45168</v>
      </c>
      <c r="Q37" s="11">
        <v>12677</v>
      </c>
      <c r="R37" s="11">
        <v>43357</v>
      </c>
      <c r="S37" s="11">
        <v>33</v>
      </c>
      <c r="T37" s="11">
        <v>585072.75</v>
      </c>
      <c r="U37" s="11">
        <v>0</v>
      </c>
      <c r="V37" s="11">
        <v>0</v>
      </c>
      <c r="W37" s="11">
        <v>0</v>
      </c>
      <c r="X37" s="11">
        <v>784</v>
      </c>
    </row>
    <row r="38" spans="1:24">
      <c r="A38" t="s">
        <v>37</v>
      </c>
      <c r="B38" s="16">
        <v>224954460000</v>
      </c>
      <c r="C38" s="18">
        <v>7.8E-2</v>
      </c>
      <c r="D38" s="11">
        <v>3517</v>
      </c>
      <c r="E38" s="16">
        <v>1038414978</v>
      </c>
      <c r="F38" s="11">
        <v>5829</v>
      </c>
      <c r="G38" s="16">
        <v>1182388829</v>
      </c>
      <c r="H38" s="12">
        <v>1256497</v>
      </c>
      <c r="I38" s="25">
        <v>8886.2099999999991</v>
      </c>
      <c r="J38" s="26">
        <v>2104.66</v>
      </c>
      <c r="K38" s="12">
        <v>71150830</v>
      </c>
      <c r="L38" s="11">
        <v>5459612.9999999972</v>
      </c>
      <c r="M38" s="9">
        <v>2239148</v>
      </c>
      <c r="N38" s="9">
        <v>494161</v>
      </c>
      <c r="O38" s="9">
        <v>177508</v>
      </c>
      <c r="P38" s="9">
        <v>85451</v>
      </c>
      <c r="Q38" s="11">
        <v>12497</v>
      </c>
      <c r="R38" s="11">
        <v>52736</v>
      </c>
      <c r="S38" s="11">
        <v>3</v>
      </c>
      <c r="T38" s="11">
        <v>7.71</v>
      </c>
      <c r="U38" s="11">
        <v>0</v>
      </c>
      <c r="V38" s="11">
        <v>0</v>
      </c>
      <c r="W38" s="11">
        <v>0</v>
      </c>
      <c r="X38" s="11">
        <v>6.58</v>
      </c>
    </row>
    <row r="39" spans="1:24">
      <c r="A39" t="s">
        <v>38</v>
      </c>
      <c r="B39" s="16">
        <v>200484675000</v>
      </c>
      <c r="C39" s="18">
        <v>0.14000000000000001</v>
      </c>
      <c r="D39" s="11">
        <v>38</v>
      </c>
      <c r="E39" s="16">
        <v>10730782</v>
      </c>
      <c r="F39" s="11">
        <v>2006</v>
      </c>
      <c r="G39" s="16">
        <v>742649872</v>
      </c>
      <c r="H39" s="12">
        <v>418139</v>
      </c>
      <c r="I39" s="25">
        <v>965.43</v>
      </c>
      <c r="J39" s="26">
        <v>895.07</v>
      </c>
      <c r="K39" s="12">
        <v>6131380</v>
      </c>
      <c r="L39" s="11">
        <v>5403352.000000013</v>
      </c>
      <c r="M39" s="9">
        <v>386770</v>
      </c>
      <c r="N39" s="9">
        <v>50764</v>
      </c>
      <c r="O39" s="9">
        <v>11254</v>
      </c>
      <c r="P39" s="9">
        <v>17108</v>
      </c>
      <c r="Q39" s="11">
        <v>5456</v>
      </c>
      <c r="R39" s="11">
        <v>48411</v>
      </c>
      <c r="S39" s="11">
        <v>0</v>
      </c>
      <c r="T39" s="11">
        <v>0</v>
      </c>
      <c r="U39" s="11">
        <v>0</v>
      </c>
      <c r="V39" s="11">
        <v>0</v>
      </c>
      <c r="W39" s="11">
        <v>0</v>
      </c>
      <c r="X39" s="11">
        <v>0</v>
      </c>
    </row>
    <row r="40" spans="1:24">
      <c r="A40" t="s">
        <v>39</v>
      </c>
      <c r="B40" s="16">
        <v>30175157000</v>
      </c>
      <c r="C40" s="18">
        <v>6.0999999999999999E-2</v>
      </c>
      <c r="D40" s="11">
        <v>3163</v>
      </c>
      <c r="E40" s="16">
        <v>1118286884</v>
      </c>
      <c r="F40" s="11">
        <v>588</v>
      </c>
      <c r="G40" s="16">
        <v>81869555</v>
      </c>
      <c r="H40" s="12">
        <v>262955</v>
      </c>
      <c r="I40" s="25">
        <v>3642.05</v>
      </c>
      <c r="J40" s="26">
        <v>1730.06</v>
      </c>
      <c r="K40" s="12">
        <v>17809370</v>
      </c>
      <c r="L40" s="11">
        <v>3140994.9999999972</v>
      </c>
      <c r="M40" s="9">
        <v>473213</v>
      </c>
      <c r="N40" s="9">
        <v>149272</v>
      </c>
      <c r="O40" s="9">
        <v>91438</v>
      </c>
      <c r="P40" s="9">
        <v>16455</v>
      </c>
      <c r="Q40" s="11">
        <v>5309</v>
      </c>
      <c r="R40" s="11">
        <v>15472</v>
      </c>
      <c r="S40" s="11">
        <v>713</v>
      </c>
      <c r="T40" s="11">
        <v>200243.72999999995</v>
      </c>
      <c r="U40" s="11">
        <v>52.18</v>
      </c>
      <c r="V40" s="11">
        <v>33.86</v>
      </c>
      <c r="W40" s="11">
        <v>868.64999999999986</v>
      </c>
      <c r="X40" s="11">
        <v>4308.58</v>
      </c>
    </row>
    <row r="41" spans="1:24">
      <c r="A41" t="s">
        <v>40</v>
      </c>
      <c r="B41" s="16">
        <v>15899992000</v>
      </c>
      <c r="C41" s="18">
        <v>3.5000000000000003E-2</v>
      </c>
      <c r="D41" s="11">
        <v>634</v>
      </c>
      <c r="E41" s="16">
        <v>191343376</v>
      </c>
      <c r="F41" s="11">
        <v>477</v>
      </c>
      <c r="G41" s="16">
        <v>69173712</v>
      </c>
      <c r="H41" s="12">
        <v>126234</v>
      </c>
      <c r="I41" s="25">
        <v>2671.27</v>
      </c>
      <c r="J41" s="26">
        <v>1429.9</v>
      </c>
      <c r="K41" s="12">
        <v>8340250</v>
      </c>
      <c r="L41" s="11">
        <v>1656164.9999999953</v>
      </c>
      <c r="M41" s="9">
        <v>187791</v>
      </c>
      <c r="N41" s="9">
        <v>68283</v>
      </c>
      <c r="O41" s="9">
        <v>45800</v>
      </c>
      <c r="P41" s="9">
        <v>10762</v>
      </c>
      <c r="Q41" s="11">
        <v>1252</v>
      </c>
      <c r="R41" s="11">
        <v>5150</v>
      </c>
      <c r="S41" s="11">
        <v>829</v>
      </c>
      <c r="T41" s="11">
        <v>1050435.3250000002</v>
      </c>
      <c r="U41" s="11">
        <v>16.920000000000002</v>
      </c>
      <c r="V41" s="11">
        <v>0</v>
      </c>
      <c r="W41" s="11">
        <v>5376.9400000000005</v>
      </c>
      <c r="X41" s="11">
        <v>5353.625</v>
      </c>
    </row>
    <row r="42" spans="1:24">
      <c r="A42" t="s">
        <v>41</v>
      </c>
      <c r="B42" s="16">
        <v>142240790000</v>
      </c>
      <c r="C42" s="18">
        <v>0.129</v>
      </c>
      <c r="D42" s="11">
        <v>413</v>
      </c>
      <c r="E42" s="16">
        <v>297108739</v>
      </c>
      <c r="F42" s="11">
        <v>1581</v>
      </c>
      <c r="G42" s="16">
        <v>288959321</v>
      </c>
      <c r="H42" s="12">
        <v>287967</v>
      </c>
      <c r="I42" s="25">
        <v>2091.8000000000002</v>
      </c>
      <c r="J42" s="26">
        <v>328.92</v>
      </c>
      <c r="K42" s="12">
        <v>15229180</v>
      </c>
      <c r="L42" s="11">
        <v>715566.99999999953</v>
      </c>
      <c r="M42" s="9">
        <v>562003</v>
      </c>
      <c r="N42" s="9">
        <v>83482</v>
      </c>
      <c r="O42" s="9">
        <v>18708</v>
      </c>
      <c r="P42" s="9">
        <v>15711</v>
      </c>
      <c r="Q42" s="11">
        <v>2295</v>
      </c>
      <c r="R42" s="11">
        <v>15538</v>
      </c>
      <c r="S42" s="11">
        <v>14</v>
      </c>
      <c r="T42" s="11">
        <v>3031.95</v>
      </c>
      <c r="U42" s="11">
        <v>0</v>
      </c>
      <c r="V42" s="11">
        <v>0</v>
      </c>
      <c r="W42" s="11">
        <v>0</v>
      </c>
      <c r="X42" s="11">
        <v>0</v>
      </c>
    </row>
    <row r="43" spans="1:24">
      <c r="A43" t="s">
        <v>42</v>
      </c>
      <c r="B43" s="16">
        <v>28531154000</v>
      </c>
      <c r="C43" s="18">
        <v>5.2999999999999999E-2</v>
      </c>
      <c r="D43" s="11">
        <v>376</v>
      </c>
      <c r="E43" s="16">
        <v>143707554</v>
      </c>
      <c r="F43" s="11">
        <v>720</v>
      </c>
      <c r="G43" s="16">
        <v>89576902</v>
      </c>
      <c r="H43" s="12">
        <v>161456</v>
      </c>
      <c r="I43" s="25">
        <v>2139.61</v>
      </c>
      <c r="J43" s="26">
        <v>876.14</v>
      </c>
      <c r="K43" s="12">
        <v>8916640</v>
      </c>
      <c r="L43" s="11">
        <v>1214262.9999999979</v>
      </c>
      <c r="M43" s="9">
        <v>279062</v>
      </c>
      <c r="N43" s="9">
        <v>84698</v>
      </c>
      <c r="O43" s="9">
        <v>32996</v>
      </c>
      <c r="P43" s="9">
        <v>12145</v>
      </c>
      <c r="Q43" s="11">
        <v>1714</v>
      </c>
      <c r="R43" s="11">
        <v>8723</v>
      </c>
      <c r="S43" s="11">
        <v>195</v>
      </c>
      <c r="T43" s="11">
        <v>244578.69999999998</v>
      </c>
      <c r="U43" s="11">
        <v>0</v>
      </c>
      <c r="V43" s="11">
        <v>0</v>
      </c>
      <c r="W43" s="11">
        <v>0</v>
      </c>
      <c r="X43" s="11">
        <v>0</v>
      </c>
    </row>
    <row r="44" spans="1:24">
      <c r="A44" t="s">
        <v>43</v>
      </c>
      <c r="B44" s="16">
        <v>382333994000</v>
      </c>
      <c r="C44" s="18">
        <v>0.13300000000000001</v>
      </c>
      <c r="D44" s="11">
        <v>3545</v>
      </c>
      <c r="E44" s="16">
        <v>1040946820</v>
      </c>
      <c r="F44" s="11">
        <v>4308</v>
      </c>
      <c r="G44" s="16">
        <v>755532176</v>
      </c>
      <c r="H44" s="12">
        <v>701539</v>
      </c>
      <c r="I44" s="25">
        <v>4718.9399999999996</v>
      </c>
      <c r="J44" s="26">
        <v>661.89</v>
      </c>
      <c r="K44" s="12">
        <v>34407250</v>
      </c>
      <c r="L44" s="11">
        <v>3048056.9999999986</v>
      </c>
      <c r="M44" s="9">
        <v>1322224</v>
      </c>
      <c r="N44" s="9">
        <v>193739</v>
      </c>
      <c r="O44" s="9">
        <v>57662</v>
      </c>
      <c r="P44" s="9">
        <v>35656</v>
      </c>
      <c r="Q44" s="11">
        <v>7427</v>
      </c>
      <c r="R44" s="11">
        <v>47914</v>
      </c>
      <c r="S44" s="11">
        <v>104</v>
      </c>
      <c r="T44" s="11">
        <v>170780.40700000001</v>
      </c>
      <c r="U44" s="11">
        <v>2536.89</v>
      </c>
      <c r="V44" s="11">
        <v>0</v>
      </c>
      <c r="W44" s="11">
        <v>0</v>
      </c>
      <c r="X44" s="11">
        <v>15.343</v>
      </c>
    </row>
    <row r="45" spans="1:24">
      <c r="A45" t="s">
        <v>44</v>
      </c>
      <c r="B45" s="16">
        <v>14951016000</v>
      </c>
      <c r="C45" s="18">
        <v>6.8000000000000005E-2</v>
      </c>
      <c r="D45" s="11">
        <v>403</v>
      </c>
      <c r="E45" s="16">
        <v>81115365</v>
      </c>
      <c r="F45" s="11">
        <v>205</v>
      </c>
      <c r="G45" s="16">
        <v>21189645</v>
      </c>
      <c r="H45" s="12">
        <v>107165</v>
      </c>
      <c r="I45" s="25">
        <v>1103.1099999999999</v>
      </c>
      <c r="J45" s="26">
        <v>633.07000000000005</v>
      </c>
      <c r="K45" s="12">
        <v>4748450</v>
      </c>
      <c r="L45" s="11">
        <v>1366545</v>
      </c>
      <c r="M45" s="9">
        <v>173829</v>
      </c>
      <c r="N45" s="9">
        <v>52786</v>
      </c>
      <c r="O45" s="9">
        <v>20083</v>
      </c>
      <c r="P45" s="9">
        <v>10336</v>
      </c>
      <c r="Q45" s="11">
        <v>1200</v>
      </c>
      <c r="R45" s="11">
        <v>5239</v>
      </c>
      <c r="S45" s="11">
        <v>27</v>
      </c>
      <c r="T45" s="11">
        <v>10203.769999999999</v>
      </c>
      <c r="U45" s="11">
        <v>0</v>
      </c>
      <c r="V45" s="11">
        <v>0</v>
      </c>
      <c r="W45" s="11">
        <v>7.36</v>
      </c>
      <c r="X45" s="11">
        <v>1.68</v>
      </c>
    </row>
    <row r="46" spans="1:24">
      <c r="A46" t="s">
        <v>45</v>
      </c>
      <c r="B46" s="16">
        <v>7496153000</v>
      </c>
      <c r="C46" s="18">
        <v>1.6E-2</v>
      </c>
      <c r="D46" s="11">
        <v>375</v>
      </c>
      <c r="E46" s="16">
        <v>116290339</v>
      </c>
      <c r="F46" s="11">
        <v>0</v>
      </c>
      <c r="G46" s="16">
        <v>0</v>
      </c>
      <c r="H46" s="12">
        <v>80211</v>
      </c>
      <c r="I46" s="25">
        <v>2506.91</v>
      </c>
      <c r="J46" s="26">
        <v>1292.3499999999999</v>
      </c>
      <c r="K46" s="12">
        <v>5119020</v>
      </c>
      <c r="L46" s="11">
        <v>816981.99999999814</v>
      </c>
      <c r="M46" s="9">
        <v>107792</v>
      </c>
      <c r="N46" s="9">
        <v>51424</v>
      </c>
      <c r="O46" s="9">
        <v>48779</v>
      </c>
      <c r="P46" s="9">
        <v>7524</v>
      </c>
      <c r="Q46" s="11">
        <v>70</v>
      </c>
      <c r="R46" s="11">
        <v>622</v>
      </c>
      <c r="S46" s="11">
        <v>186</v>
      </c>
      <c r="T46" s="11">
        <v>108845.16</v>
      </c>
      <c r="U46" s="11">
        <v>12820</v>
      </c>
      <c r="V46" s="11">
        <v>0</v>
      </c>
      <c r="W46" s="11">
        <v>0</v>
      </c>
      <c r="X46" s="11">
        <v>709.24</v>
      </c>
    </row>
    <row r="47" spans="1:24">
      <c r="A47" t="s">
        <v>46</v>
      </c>
      <c r="B47" s="16">
        <v>82035000</v>
      </c>
      <c r="C47" s="18">
        <v>3.2000000000000001E-2</v>
      </c>
      <c r="D47" s="11">
        <v>11</v>
      </c>
      <c r="E47" s="16">
        <v>3903245</v>
      </c>
      <c r="F47" s="11">
        <v>0</v>
      </c>
      <c r="G47" s="16">
        <v>0</v>
      </c>
      <c r="H47" s="12">
        <v>2140</v>
      </c>
      <c r="I47" s="25">
        <v>805.76</v>
      </c>
      <c r="J47" s="26">
        <v>591.52</v>
      </c>
      <c r="K47" s="12">
        <v>326790</v>
      </c>
      <c r="L47" s="11">
        <v>176619.99999999988</v>
      </c>
      <c r="M47" s="9">
        <v>2699</v>
      </c>
      <c r="N47" s="9">
        <v>1875</v>
      </c>
      <c r="O47" s="9">
        <v>1233</v>
      </c>
      <c r="P47" s="9">
        <v>220</v>
      </c>
      <c r="Q47" s="11">
        <v>10</v>
      </c>
      <c r="R47" s="11">
        <v>19</v>
      </c>
      <c r="S47" s="11">
        <v>73</v>
      </c>
      <c r="T47" s="11">
        <v>58755.359999999993</v>
      </c>
      <c r="U47" s="11">
        <v>0</v>
      </c>
      <c r="V47" s="11">
        <v>0</v>
      </c>
      <c r="W47" s="11">
        <v>0</v>
      </c>
      <c r="X47" s="11">
        <v>53.89</v>
      </c>
    </row>
    <row r="48" spans="1:24">
      <c r="A48" t="s">
        <v>47</v>
      </c>
      <c r="B48" s="16">
        <v>1535958000</v>
      </c>
      <c r="C48" s="18">
        <v>1E-3</v>
      </c>
      <c r="D48" s="11">
        <v>44</v>
      </c>
      <c r="E48" s="16">
        <v>14198360</v>
      </c>
      <c r="F48" s="11">
        <v>6</v>
      </c>
      <c r="G48" s="16">
        <v>300000</v>
      </c>
      <c r="H48" s="12">
        <v>23216</v>
      </c>
      <c r="I48" s="25">
        <v>2918.1</v>
      </c>
      <c r="J48" s="26">
        <v>1441.41</v>
      </c>
      <c r="K48" s="12">
        <v>2754450</v>
      </c>
      <c r="L48" s="11">
        <v>691804.99999999849</v>
      </c>
      <c r="M48" s="9">
        <v>29216</v>
      </c>
      <c r="N48" s="9">
        <v>18486</v>
      </c>
      <c r="O48" s="9">
        <v>14692</v>
      </c>
      <c r="P48" s="9">
        <v>1964</v>
      </c>
      <c r="Q48" s="11">
        <v>319</v>
      </c>
      <c r="R48" s="11">
        <v>737</v>
      </c>
      <c r="S48" s="11">
        <v>648</v>
      </c>
      <c r="T48" s="11">
        <v>391346.40669999988</v>
      </c>
      <c r="U48" s="11">
        <v>19223.209999999995</v>
      </c>
      <c r="V48" s="11">
        <v>0</v>
      </c>
      <c r="W48" s="11">
        <v>3935.4200000000005</v>
      </c>
      <c r="X48" s="11">
        <v>2938.0600000000004</v>
      </c>
    </row>
    <row r="49" spans="1:24">
      <c r="A49" t="s">
        <v>48</v>
      </c>
      <c r="B49" s="16">
        <v>26796029000</v>
      </c>
      <c r="C49" s="18">
        <v>2.1000000000000001E-2</v>
      </c>
      <c r="D49" s="11">
        <v>948</v>
      </c>
      <c r="E49" s="16">
        <v>267916430</v>
      </c>
      <c r="F49" s="11">
        <v>206</v>
      </c>
      <c r="G49" s="16">
        <v>28817458</v>
      </c>
      <c r="H49" s="12">
        <v>165043</v>
      </c>
      <c r="I49" s="25">
        <v>1914.61</v>
      </c>
      <c r="J49" s="26">
        <v>595.91999999999996</v>
      </c>
      <c r="K49" s="12">
        <v>13495690</v>
      </c>
      <c r="L49" s="11">
        <v>571505.99999999697</v>
      </c>
      <c r="M49" s="9">
        <v>298287</v>
      </c>
      <c r="N49" s="9">
        <v>76692</v>
      </c>
      <c r="O49" s="9">
        <v>40704</v>
      </c>
      <c r="P49" s="9">
        <v>12951</v>
      </c>
      <c r="Q49" s="11">
        <v>2503</v>
      </c>
      <c r="R49" s="11">
        <v>11856</v>
      </c>
      <c r="S49" s="11">
        <v>502</v>
      </c>
      <c r="T49" s="11">
        <v>217607.94999999998</v>
      </c>
      <c r="U49" s="11">
        <v>225.54</v>
      </c>
      <c r="V49" s="11">
        <v>102.92</v>
      </c>
      <c r="W49" s="11">
        <v>0</v>
      </c>
      <c r="X49" s="11">
        <v>2737.7849999999999</v>
      </c>
    </row>
    <row r="50" spans="1:24">
      <c r="A50" t="s">
        <v>49</v>
      </c>
      <c r="B50" s="16">
        <v>28339324000</v>
      </c>
      <c r="C50" s="18">
        <v>6.4000000000000001E-2</v>
      </c>
      <c r="D50" s="11">
        <v>954</v>
      </c>
      <c r="E50" s="16">
        <v>284136947</v>
      </c>
      <c r="F50" s="11">
        <v>1310</v>
      </c>
      <c r="G50" s="16">
        <v>311028738</v>
      </c>
      <c r="H50" s="12">
        <v>208234</v>
      </c>
      <c r="I50" s="25">
        <v>2679.03</v>
      </c>
      <c r="J50" s="26">
        <v>1425.74</v>
      </c>
      <c r="K50" s="12">
        <v>11009070</v>
      </c>
      <c r="L50" s="11">
        <v>2742895.9999999953</v>
      </c>
      <c r="M50" s="9">
        <v>337875</v>
      </c>
      <c r="N50" s="9">
        <v>118068</v>
      </c>
      <c r="O50" s="9">
        <v>57625</v>
      </c>
      <c r="P50" s="9">
        <v>16660</v>
      </c>
      <c r="Q50" s="11">
        <v>1682</v>
      </c>
      <c r="R50" s="11">
        <v>5996</v>
      </c>
      <c r="S50" s="11">
        <v>315</v>
      </c>
      <c r="T50" s="11">
        <v>103492.64000000003</v>
      </c>
      <c r="U50" s="11">
        <v>269.77</v>
      </c>
      <c r="V50" s="11">
        <v>0</v>
      </c>
      <c r="W50" s="11">
        <v>0</v>
      </c>
      <c r="X50" s="11">
        <v>55</v>
      </c>
    </row>
    <row r="51" spans="1:24">
      <c r="A51" t="s">
        <v>50</v>
      </c>
      <c r="B51" s="16">
        <v>21953592000</v>
      </c>
      <c r="C51" s="18">
        <v>3.7000000000000005E-2</v>
      </c>
      <c r="D51" s="11">
        <v>636</v>
      </c>
      <c r="E51" s="16">
        <v>132966741</v>
      </c>
      <c r="F51" s="11">
        <v>38</v>
      </c>
      <c r="G51" s="16">
        <v>4971966</v>
      </c>
      <c r="H51" s="12">
        <v>185622</v>
      </c>
      <c r="I51" s="25">
        <v>3087.8</v>
      </c>
      <c r="J51" s="26">
        <v>1629.73</v>
      </c>
      <c r="K51" s="12">
        <v>11924970</v>
      </c>
      <c r="L51" s="11">
        <v>3107643.9999999967</v>
      </c>
      <c r="M51" s="9">
        <v>326044</v>
      </c>
      <c r="N51" s="9">
        <v>119620</v>
      </c>
      <c r="O51" s="9">
        <v>68505</v>
      </c>
      <c r="P51" s="9">
        <v>12710</v>
      </c>
      <c r="Q51" s="11">
        <v>2973</v>
      </c>
      <c r="R51" s="11">
        <v>11292</v>
      </c>
      <c r="S51" s="11">
        <v>899</v>
      </c>
      <c r="T51" s="11">
        <v>357611.53999999992</v>
      </c>
      <c r="U51" s="11">
        <v>2464.75</v>
      </c>
      <c r="V51" s="11">
        <v>267.5</v>
      </c>
      <c r="W51" s="11">
        <v>419.19</v>
      </c>
      <c r="X51" s="11">
        <v>233.20999999999998</v>
      </c>
    </row>
    <row r="52" spans="1:24">
      <c r="A52" t="s">
        <v>51</v>
      </c>
      <c r="B52" s="16">
        <v>3605674000</v>
      </c>
      <c r="C52" s="18">
        <v>6.8000000000000005E-2</v>
      </c>
      <c r="D52" s="11">
        <v>125</v>
      </c>
      <c r="E52" s="16">
        <v>51683779</v>
      </c>
      <c r="F52" s="11">
        <v>18</v>
      </c>
      <c r="G52" s="16">
        <v>2136459</v>
      </c>
      <c r="H52" s="12">
        <v>34882</v>
      </c>
      <c r="I52" s="25">
        <v>1116.3499999999999</v>
      </c>
      <c r="J52" s="26">
        <v>785.04</v>
      </c>
      <c r="K52" s="12">
        <v>2350030</v>
      </c>
      <c r="L52" s="11">
        <v>502114.00000000029</v>
      </c>
      <c r="M52" s="9">
        <v>58025</v>
      </c>
      <c r="N52" s="9">
        <v>27256</v>
      </c>
      <c r="O52" s="9">
        <v>21664</v>
      </c>
      <c r="P52" s="9">
        <v>2595</v>
      </c>
      <c r="Q52" s="11">
        <v>476</v>
      </c>
      <c r="R52" s="11">
        <v>2362</v>
      </c>
      <c r="S52" s="11">
        <v>619</v>
      </c>
      <c r="T52" s="11">
        <v>172275.64000000004</v>
      </c>
      <c r="U52" s="11">
        <v>1052.72</v>
      </c>
      <c r="V52" s="11">
        <v>1553.67</v>
      </c>
      <c r="W52" s="11">
        <v>13425.51</v>
      </c>
      <c r="X52" s="11">
        <v>7224.87</v>
      </c>
    </row>
    <row r="53" spans="1:24">
      <c r="A53" t="s">
        <v>52</v>
      </c>
      <c r="B53" s="16">
        <v>1871437000</v>
      </c>
      <c r="C53" s="18">
        <v>-1.3000000000000001E-2</v>
      </c>
      <c r="D53" s="11">
        <v>183</v>
      </c>
      <c r="E53" s="16">
        <v>33713389</v>
      </c>
      <c r="F53" s="11">
        <v>0</v>
      </c>
      <c r="G53" s="16">
        <v>0</v>
      </c>
      <c r="H53" s="12">
        <v>27548</v>
      </c>
      <c r="I53" s="25">
        <v>1727.79</v>
      </c>
      <c r="J53" s="26">
        <v>1155.06</v>
      </c>
      <c r="K53" s="12">
        <v>2640090</v>
      </c>
      <c r="L53" s="11">
        <v>489092.99999999779</v>
      </c>
      <c r="M53" s="9">
        <v>34809</v>
      </c>
      <c r="N53" s="9">
        <v>20255</v>
      </c>
      <c r="O53" s="9">
        <v>19300</v>
      </c>
      <c r="P53" s="9">
        <v>2102</v>
      </c>
      <c r="Q53" s="11">
        <v>326</v>
      </c>
      <c r="R53" s="11">
        <v>1486</v>
      </c>
      <c r="S53" s="11">
        <v>312</v>
      </c>
      <c r="T53" s="11">
        <v>529562.33000000007</v>
      </c>
      <c r="U53" s="11">
        <v>923.00000000000011</v>
      </c>
      <c r="V53" s="11">
        <v>0</v>
      </c>
      <c r="W53" s="11">
        <v>0</v>
      </c>
      <c r="X53" s="11">
        <v>1184.25</v>
      </c>
    </row>
    <row r="54" spans="1:24">
      <c r="A54" t="s">
        <v>53</v>
      </c>
      <c r="B54" s="16">
        <v>359132000</v>
      </c>
      <c r="C54" s="18">
        <v>-2.2000000000000002E-2</v>
      </c>
      <c r="D54" s="11">
        <v>21</v>
      </c>
      <c r="E54" s="16">
        <v>3635440</v>
      </c>
      <c r="F54" s="11">
        <v>0</v>
      </c>
      <c r="G54" s="16">
        <v>0</v>
      </c>
      <c r="H54" s="12">
        <v>8047</v>
      </c>
      <c r="I54" s="25">
        <v>2001.96</v>
      </c>
      <c r="J54" s="26">
        <v>697.61</v>
      </c>
      <c r="K54" s="12">
        <v>795500</v>
      </c>
      <c r="L54" s="11">
        <v>113269.00000000006</v>
      </c>
      <c r="M54" s="9">
        <v>7711</v>
      </c>
      <c r="N54" s="9">
        <v>5611</v>
      </c>
      <c r="O54" s="9">
        <v>4691</v>
      </c>
      <c r="P54" s="9">
        <v>590</v>
      </c>
      <c r="Q54" s="11">
        <v>87</v>
      </c>
      <c r="R54" s="11">
        <v>238</v>
      </c>
      <c r="S54" s="11">
        <v>5</v>
      </c>
      <c r="T54" s="11">
        <v>14310.15</v>
      </c>
      <c r="U54" s="11">
        <v>21.3</v>
      </c>
      <c r="V54" s="11">
        <v>0</v>
      </c>
      <c r="W54" s="11">
        <v>0</v>
      </c>
      <c r="X54" s="11">
        <v>0</v>
      </c>
    </row>
    <row r="55" spans="1:24">
      <c r="A55" t="s">
        <v>54</v>
      </c>
      <c r="B55" s="16">
        <v>17361025000</v>
      </c>
      <c r="C55" s="18">
        <v>-4.0000000000000001E-3</v>
      </c>
      <c r="D55" s="11">
        <v>1420</v>
      </c>
      <c r="E55" s="16">
        <v>367886126</v>
      </c>
      <c r="F55" s="11">
        <v>965</v>
      </c>
      <c r="G55" s="16">
        <v>131545498</v>
      </c>
      <c r="H55" s="12">
        <v>154698</v>
      </c>
      <c r="I55" s="25">
        <v>5008.9399999999996</v>
      </c>
      <c r="J55" s="26">
        <v>3438.35</v>
      </c>
      <c r="K55" s="12">
        <v>10785000</v>
      </c>
      <c r="L55" s="11">
        <v>2802179.0000000033</v>
      </c>
      <c r="M55" s="9">
        <v>252359</v>
      </c>
      <c r="N55" s="9">
        <v>109216</v>
      </c>
      <c r="O55" s="9">
        <v>59628</v>
      </c>
      <c r="P55" s="9">
        <v>8878</v>
      </c>
      <c r="Q55" s="11">
        <v>2087</v>
      </c>
      <c r="R55" s="11">
        <v>9876</v>
      </c>
      <c r="S55" s="11">
        <v>1463</v>
      </c>
      <c r="T55" s="11">
        <v>510422.00099999993</v>
      </c>
      <c r="U55" s="11">
        <v>1065.5499999999997</v>
      </c>
      <c r="V55" s="11">
        <v>61.150000000000006</v>
      </c>
      <c r="W55" s="11">
        <v>0</v>
      </c>
      <c r="X55" s="11">
        <v>15831.609999999997</v>
      </c>
    </row>
    <row r="56" spans="1:24">
      <c r="A56" t="s">
        <v>55</v>
      </c>
      <c r="B56" s="16">
        <v>2228425000</v>
      </c>
      <c r="C56" s="18">
        <v>0.02</v>
      </c>
      <c r="D56" s="11">
        <v>74</v>
      </c>
      <c r="E56" s="16">
        <v>17305812</v>
      </c>
      <c r="F56" s="11">
        <v>0</v>
      </c>
      <c r="G56" s="16">
        <v>0</v>
      </c>
      <c r="H56" s="12">
        <v>31589</v>
      </c>
      <c r="I56" s="25">
        <v>1525.59</v>
      </c>
      <c r="J56" s="26">
        <v>849.56</v>
      </c>
      <c r="K56" s="12">
        <v>1714730</v>
      </c>
      <c r="L56" s="11">
        <v>846619.99999999884</v>
      </c>
      <c r="M56" s="9">
        <v>40097</v>
      </c>
      <c r="N56" s="9">
        <v>21962</v>
      </c>
      <c r="O56" s="9">
        <v>14108</v>
      </c>
      <c r="P56" s="9">
        <v>3019</v>
      </c>
      <c r="Q56" s="11">
        <v>375</v>
      </c>
      <c r="R56" s="11">
        <v>728</v>
      </c>
      <c r="S56" s="11">
        <v>178</v>
      </c>
      <c r="T56" s="11">
        <v>83557.100000000006</v>
      </c>
      <c r="U56" s="11">
        <v>21.57</v>
      </c>
      <c r="V56" s="11">
        <v>0</v>
      </c>
      <c r="W56" s="11">
        <v>0</v>
      </c>
      <c r="X56" s="11">
        <v>0</v>
      </c>
    </row>
    <row r="57" spans="1:24">
      <c r="A57" t="s">
        <v>56</v>
      </c>
      <c r="B57" s="16">
        <v>48642160000</v>
      </c>
      <c r="C57" s="18">
        <v>0.03</v>
      </c>
      <c r="D57" s="11">
        <v>474</v>
      </c>
      <c r="E57" s="16">
        <v>154942400</v>
      </c>
      <c r="F57" s="11">
        <v>894</v>
      </c>
      <c r="G57" s="16">
        <v>155065000</v>
      </c>
      <c r="H57" s="12">
        <v>296892</v>
      </c>
      <c r="I57" s="25">
        <v>2977.84</v>
      </c>
      <c r="J57" s="26">
        <v>581.9</v>
      </c>
      <c r="K57" s="12">
        <v>17024510</v>
      </c>
      <c r="L57" s="11">
        <v>1400993.0000000009</v>
      </c>
      <c r="M57" s="9">
        <v>590776</v>
      </c>
      <c r="N57" s="9">
        <v>147079</v>
      </c>
      <c r="O57" s="9">
        <v>50032</v>
      </c>
      <c r="P57" s="9">
        <v>23893</v>
      </c>
      <c r="Q57" s="11">
        <v>1645</v>
      </c>
      <c r="R57" s="11">
        <v>11124</v>
      </c>
      <c r="S57" s="11">
        <v>61</v>
      </c>
      <c r="T57" s="11">
        <v>70830.679999999993</v>
      </c>
      <c r="U57" s="11">
        <v>0</v>
      </c>
      <c r="V57" s="11">
        <v>0</v>
      </c>
      <c r="W57" s="11">
        <v>0</v>
      </c>
      <c r="X57" s="11">
        <v>93</v>
      </c>
    </row>
    <row r="58" spans="1:24">
      <c r="A58" t="s">
        <v>57</v>
      </c>
      <c r="B58" s="16">
        <v>14144241000</v>
      </c>
      <c r="C58" s="18">
        <v>3.3000000000000002E-2</v>
      </c>
      <c r="D58" s="11">
        <v>498</v>
      </c>
      <c r="E58" s="16">
        <v>171942370</v>
      </c>
      <c r="F58" s="11">
        <v>433</v>
      </c>
      <c r="G58" s="16">
        <v>70429070</v>
      </c>
      <c r="H58" s="12">
        <v>83172</v>
      </c>
      <c r="I58" s="25">
        <v>1532.36</v>
      </c>
      <c r="J58" s="26">
        <v>821.35</v>
      </c>
      <c r="K58" s="12">
        <v>5676050</v>
      </c>
      <c r="L58" s="11">
        <v>660564.00000000012</v>
      </c>
      <c r="M58" s="9">
        <v>123191</v>
      </c>
      <c r="N58" s="9">
        <v>38160</v>
      </c>
      <c r="O58" s="9">
        <v>24732</v>
      </c>
      <c r="P58" s="9">
        <v>4262</v>
      </c>
      <c r="Q58" s="11">
        <v>596</v>
      </c>
      <c r="R58" s="11">
        <v>5215</v>
      </c>
      <c r="S58" s="11">
        <v>400</v>
      </c>
      <c r="T58" s="11">
        <v>176930.27999999997</v>
      </c>
      <c r="U58" s="11">
        <v>3837.9300000000003</v>
      </c>
      <c r="V58" s="11">
        <v>445.25</v>
      </c>
      <c r="W58" s="11">
        <v>4746.78</v>
      </c>
      <c r="X58" s="11">
        <v>8092.74</v>
      </c>
    </row>
    <row r="59" spans="1:24">
      <c r="A59" t="s">
        <v>58</v>
      </c>
      <c r="B59" s="16">
        <v>3012115000</v>
      </c>
      <c r="C59" s="18">
        <v>5.0000000000000001E-3</v>
      </c>
      <c r="D59" s="11">
        <v>467</v>
      </c>
      <c r="E59" s="16">
        <v>114283898</v>
      </c>
      <c r="F59" s="11">
        <v>128</v>
      </c>
      <c r="G59" s="16">
        <v>12931180</v>
      </c>
      <c r="H59" s="12">
        <v>30893</v>
      </c>
      <c r="I59" s="25">
        <v>878.36</v>
      </c>
      <c r="J59" s="26">
        <v>732.88</v>
      </c>
      <c r="K59" s="12">
        <v>1971160</v>
      </c>
      <c r="L59" s="11">
        <v>840010.99999999919</v>
      </c>
      <c r="M59" s="9">
        <v>44144</v>
      </c>
      <c r="N59" s="9">
        <v>17426</v>
      </c>
      <c r="O59" s="9">
        <v>12686</v>
      </c>
      <c r="P59" s="9">
        <v>2526</v>
      </c>
      <c r="Q59" s="11">
        <v>279</v>
      </c>
      <c r="R59" s="11">
        <v>1227</v>
      </c>
      <c r="S59" s="11">
        <v>255</v>
      </c>
      <c r="T59" s="11">
        <v>82515.50999999998</v>
      </c>
      <c r="U59" s="11">
        <v>3294.15</v>
      </c>
      <c r="V59" s="11">
        <v>0</v>
      </c>
      <c r="W59" s="11">
        <v>781.35</v>
      </c>
      <c r="X59" s="11">
        <v>563.30999999999995</v>
      </c>
    </row>
    <row r="60" spans="1:24">
      <c r="H60" s="9"/>
      <c r="P60" s="9"/>
    </row>
  </sheetData>
  <hyperlinks>
    <hyperlink ref="D1:G1" r:id="rId1" display="Single-Unit - Units (2015)" xr:uid="{00000000-0004-0000-0300-000000000000}"/>
    <hyperlink ref="H1" r:id="rId2" display="Housing Units: Single Family (2016)" xr:uid="{00000000-0004-0000-0300-000001000000}"/>
    <hyperlink ref="M1" r:id="rId3" display="Registered Autos (2016)" xr:uid="{00000000-0004-0000-0300-000002000000}"/>
    <hyperlink ref="I1:J1" r:id="rId4" display="Maintained Public Road Miles (2014)" xr:uid="{00000000-0004-0000-0300-000003000000}"/>
    <hyperlink ref="K1:L1" r:id="rId5" display="Daily Vehicle Miles Traveled - Total (2014)" xr:uid="{00000000-0004-0000-0300-000004000000}"/>
    <hyperlink ref="Q1:R1" r:id="rId6" display="Violent Crimes (2014)" xr:uid="{00000000-0004-0000-0300-000005000000}"/>
    <hyperlink ref="S1" r:id="rId7" display="Farms" xr:uid="{00000000-0004-0000-0300-000006000000}"/>
    <hyperlink ref="T1:X1" r:id="rId8" display="Ag: Planted Acres" xr:uid="{00000000-0004-0000-0300-000007000000}"/>
    <hyperlink ref="N1:P1" r:id="rId9" display="Registered Trucks (2016)" xr:uid="{00000000-0004-0000-0300-000008000000}"/>
    <hyperlink ref="C1" r:id="rId10" xr:uid="{00000000-0004-0000-0300-00000A000000}"/>
    <hyperlink ref="B1" r:id="rId11" display="Gross Domestic Product (2018)" xr:uid="{00000000-0004-0000-0300-000009000000}"/>
    <hyperlink ref="N1" r:id="rId12" display="Registered Trucks (2018)" xr:uid="{0F07C3D7-4F87-4D94-A314-8F473364A479}"/>
    <hyperlink ref="O1" r:id="rId13" display="Registered Trailers (2018)" xr:uid="{C0579304-F21A-4E84-8E34-66E765DF3F3D}"/>
    <hyperlink ref="P1" r:id="rId14" display="Registered Motorcycles (2018)" xr:uid="{747EC92A-898F-44F5-838F-D28918E13CC2}"/>
    <hyperlink ref="Q1" r:id="rId15" xr:uid="{E1CF172C-4E68-44FD-8991-226A66BAD852}"/>
    <hyperlink ref="R1" r:id="rId16" xr:uid="{EAB3DA5A-5B13-464B-B1BF-88569BAA50B8}"/>
  </hyperlinks>
  <pageMargins left="0.7" right="0.7" top="0.75" bottom="0.75" header="0.3" footer="0.3"/>
  <pageSetup orientation="portrait"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EO59"/>
  <sheetViews>
    <sheetView workbookViewId="0">
      <selection activeCell="D53" sqref="D53"/>
    </sheetView>
  </sheetViews>
  <sheetFormatPr defaultRowHeight="15"/>
  <cols>
    <col min="1" max="1" width="14.85546875" bestFit="1" customWidth="1"/>
    <col min="2" max="2" width="11.140625" customWidth="1"/>
    <col min="3" max="3" width="10.5703125" bestFit="1" customWidth="1"/>
    <col min="4" max="4" width="15.42578125" bestFit="1" customWidth="1"/>
    <col min="5" max="5" width="14.28515625" customWidth="1"/>
    <col min="6" max="6" width="12" bestFit="1" customWidth="1"/>
    <col min="7" max="7" width="11" customWidth="1"/>
    <col min="8" max="8" width="10.42578125" customWidth="1"/>
    <col min="9" max="9" width="10.42578125" bestFit="1" customWidth="1"/>
    <col min="10" max="10" width="12.5703125" bestFit="1" customWidth="1"/>
    <col min="11" max="11" width="12.42578125" bestFit="1" customWidth="1"/>
    <col min="12" max="12" width="13.85546875" bestFit="1" customWidth="1"/>
    <col min="13" max="13" width="9.7109375" bestFit="1" customWidth="1"/>
    <col min="14" max="14" width="9.42578125" bestFit="1" customWidth="1"/>
    <col min="17" max="18" width="10.5703125" bestFit="1" customWidth="1"/>
    <col min="19" max="19" width="15.28515625" bestFit="1" customWidth="1"/>
  </cols>
  <sheetData>
    <row r="1" spans="1:16369" ht="76.5">
      <c r="A1" s="1" t="s">
        <v>0</v>
      </c>
      <c r="B1" s="1" t="s">
        <v>237</v>
      </c>
      <c r="C1" s="1" t="s">
        <v>238</v>
      </c>
      <c r="D1" s="1" t="s">
        <v>239</v>
      </c>
      <c r="E1" s="10" t="s">
        <v>214</v>
      </c>
      <c r="F1" s="10" t="s">
        <v>226</v>
      </c>
      <c r="G1" s="10" t="s">
        <v>224</v>
      </c>
      <c r="H1" s="10" t="s">
        <v>227</v>
      </c>
      <c r="I1" s="10" t="s">
        <v>228</v>
      </c>
      <c r="J1" s="10" t="s">
        <v>229</v>
      </c>
      <c r="K1" s="10" t="s">
        <v>230</v>
      </c>
      <c r="L1" s="10" t="s">
        <v>231</v>
      </c>
      <c r="M1" s="10" t="s">
        <v>220</v>
      </c>
      <c r="N1" s="10" t="s">
        <v>221</v>
      </c>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row>
    <row r="2" spans="1:16369">
      <c r="A2" t="s">
        <v>1</v>
      </c>
      <c r="B2" s="11">
        <v>395</v>
      </c>
      <c r="C2" s="11">
        <v>423</v>
      </c>
      <c r="D2" s="11">
        <v>136</v>
      </c>
      <c r="E2" s="11">
        <f>26008/12</f>
        <v>2167.3333333333335</v>
      </c>
      <c r="F2" s="15">
        <v>8424</v>
      </c>
      <c r="G2" s="15">
        <v>102027</v>
      </c>
      <c r="H2" s="11">
        <v>6753</v>
      </c>
      <c r="I2" s="11">
        <v>6813</v>
      </c>
      <c r="J2" s="16">
        <v>2404564</v>
      </c>
      <c r="K2" s="11">
        <v>53835</v>
      </c>
      <c r="L2" s="11">
        <v>188862</v>
      </c>
      <c r="M2">
        <v>4953</v>
      </c>
      <c r="N2">
        <v>4996</v>
      </c>
    </row>
    <row r="3" spans="1:16369">
      <c r="A3" t="s">
        <v>2</v>
      </c>
      <c r="B3" s="11">
        <v>0</v>
      </c>
      <c r="C3" s="11">
        <v>0</v>
      </c>
      <c r="D3" s="11">
        <v>0</v>
      </c>
      <c r="E3" s="11">
        <v>0</v>
      </c>
      <c r="F3" s="11">
        <v>0</v>
      </c>
      <c r="G3" s="15">
        <v>97</v>
      </c>
      <c r="H3" s="11">
        <v>0</v>
      </c>
      <c r="I3" s="11">
        <v>0</v>
      </c>
      <c r="J3" s="16">
        <v>0</v>
      </c>
      <c r="K3" s="11">
        <v>39</v>
      </c>
      <c r="L3" s="11">
        <v>229</v>
      </c>
      <c r="M3">
        <v>0</v>
      </c>
      <c r="N3">
        <v>0</v>
      </c>
    </row>
    <row r="4" spans="1:16369">
      <c r="A4" t="s">
        <v>3</v>
      </c>
      <c r="B4" s="11">
        <v>54</v>
      </c>
      <c r="C4" s="11">
        <v>13</v>
      </c>
      <c r="D4" s="11">
        <v>14</v>
      </c>
      <c r="E4" s="11">
        <f>1083/12</f>
        <v>90.25</v>
      </c>
      <c r="F4" s="15">
        <v>181</v>
      </c>
      <c r="G4" s="15">
        <v>2523</v>
      </c>
      <c r="H4" s="50" t="s">
        <v>225</v>
      </c>
      <c r="I4" s="50" t="s">
        <v>225</v>
      </c>
      <c r="J4" s="16">
        <v>531</v>
      </c>
      <c r="K4" s="11">
        <v>1230</v>
      </c>
      <c r="L4" s="11">
        <v>10598</v>
      </c>
      <c r="M4">
        <v>179</v>
      </c>
      <c r="N4">
        <v>233</v>
      </c>
    </row>
    <row r="5" spans="1:16369">
      <c r="A5" t="s">
        <v>4</v>
      </c>
      <c r="B5" s="11">
        <v>312</v>
      </c>
      <c r="C5" s="11">
        <v>128</v>
      </c>
      <c r="D5" s="11">
        <v>179</v>
      </c>
      <c r="E5" s="11">
        <f>6286/12</f>
        <v>523.83333333333337</v>
      </c>
      <c r="F5" s="15">
        <v>1644</v>
      </c>
      <c r="G5" s="15">
        <v>25432</v>
      </c>
      <c r="H5" s="11">
        <v>214</v>
      </c>
      <c r="I5" s="11">
        <v>214</v>
      </c>
      <c r="J5" s="16">
        <v>222878</v>
      </c>
      <c r="K5" s="11">
        <v>9835</v>
      </c>
      <c r="L5" s="11">
        <v>35354</v>
      </c>
      <c r="M5">
        <v>1352</v>
      </c>
      <c r="N5">
        <v>1460</v>
      </c>
    </row>
    <row r="6" spans="1:16369">
      <c r="A6" t="s">
        <v>5</v>
      </c>
      <c r="B6" s="11">
        <v>28</v>
      </c>
      <c r="C6" s="11">
        <v>16</v>
      </c>
      <c r="D6" s="11">
        <v>21</v>
      </c>
      <c r="E6" s="11">
        <f>995/12</f>
        <v>82.916666666666671</v>
      </c>
      <c r="F6" s="15">
        <v>231</v>
      </c>
      <c r="G6" s="15">
        <v>3620</v>
      </c>
      <c r="H6" s="50" t="s">
        <v>225</v>
      </c>
      <c r="I6" s="50" t="s">
        <v>225</v>
      </c>
      <c r="J6" s="16">
        <v>864</v>
      </c>
      <c r="K6" s="11">
        <v>1574</v>
      </c>
      <c r="L6" s="11">
        <v>11920</v>
      </c>
      <c r="M6">
        <v>194</v>
      </c>
      <c r="N6">
        <v>170</v>
      </c>
    </row>
    <row r="7" spans="1:16369">
      <c r="A7" t="s">
        <v>6</v>
      </c>
      <c r="B7" s="11">
        <v>42</v>
      </c>
      <c r="C7" s="11">
        <v>6</v>
      </c>
      <c r="D7" s="11">
        <v>15</v>
      </c>
      <c r="E7" s="11">
        <f>749/12</f>
        <v>62.416666666666664</v>
      </c>
      <c r="F7" s="15">
        <v>80</v>
      </c>
      <c r="G7" s="15">
        <v>1481</v>
      </c>
      <c r="H7" s="50" t="s">
        <v>225</v>
      </c>
      <c r="I7" s="50" t="s">
        <v>225</v>
      </c>
      <c r="J7" s="16">
        <v>864</v>
      </c>
      <c r="K7" s="11">
        <v>1039</v>
      </c>
      <c r="L7" s="11">
        <v>2714</v>
      </c>
      <c r="M7">
        <v>12</v>
      </c>
      <c r="N7">
        <v>38</v>
      </c>
    </row>
    <row r="8" spans="1:16369">
      <c r="A8" t="s">
        <v>7</v>
      </c>
      <c r="B8" s="11">
        <v>262</v>
      </c>
      <c r="C8" s="11">
        <v>249</v>
      </c>
      <c r="D8" s="11">
        <v>98</v>
      </c>
      <c r="E8" s="11">
        <f>10526/12</f>
        <v>877.16666666666663</v>
      </c>
      <c r="F8" s="15">
        <v>4807</v>
      </c>
      <c r="G8" s="15">
        <v>56062</v>
      </c>
      <c r="H8" s="11">
        <v>474</v>
      </c>
      <c r="I8" s="11">
        <v>474</v>
      </c>
      <c r="J8" s="16">
        <v>112258</v>
      </c>
      <c r="K8" s="11">
        <v>28968</v>
      </c>
      <c r="L8" s="11">
        <v>172220</v>
      </c>
      <c r="M8">
        <v>3516</v>
      </c>
      <c r="N8">
        <v>3361</v>
      </c>
    </row>
    <row r="9" spans="1:16369">
      <c r="A9" t="s">
        <v>8</v>
      </c>
      <c r="B9" s="11">
        <v>61</v>
      </c>
      <c r="C9" s="11">
        <v>24</v>
      </c>
      <c r="D9" s="11">
        <v>32</v>
      </c>
      <c r="E9" s="11">
        <f>216/12</f>
        <v>18</v>
      </c>
      <c r="F9" s="15">
        <v>209</v>
      </c>
      <c r="G9" s="15">
        <v>3834</v>
      </c>
      <c r="H9" s="11">
        <v>50</v>
      </c>
      <c r="I9" s="11">
        <v>50</v>
      </c>
      <c r="J9" s="16">
        <v>13936</v>
      </c>
      <c r="K9" s="11">
        <v>1640</v>
      </c>
      <c r="L9" s="11">
        <v>4694</v>
      </c>
      <c r="M9">
        <v>175</v>
      </c>
      <c r="N9">
        <v>218</v>
      </c>
    </row>
    <row r="10" spans="1:16369">
      <c r="A10" t="s">
        <v>9</v>
      </c>
      <c r="B10" s="11">
        <v>136</v>
      </c>
      <c r="C10" s="11">
        <v>80</v>
      </c>
      <c r="D10" s="11">
        <v>45</v>
      </c>
      <c r="E10" s="11">
        <f>4401/12</f>
        <v>366.75</v>
      </c>
      <c r="F10" s="15">
        <v>806</v>
      </c>
      <c r="G10" s="15">
        <v>8933</v>
      </c>
      <c r="H10" s="11">
        <v>140</v>
      </c>
      <c r="I10" s="11">
        <v>140</v>
      </c>
      <c r="J10" s="16">
        <v>25926</v>
      </c>
      <c r="K10" s="11">
        <v>4623</v>
      </c>
      <c r="L10" s="11">
        <v>41708</v>
      </c>
      <c r="M10">
        <v>1168</v>
      </c>
      <c r="N10">
        <v>1104</v>
      </c>
    </row>
    <row r="11" spans="1:16369">
      <c r="A11" t="s">
        <v>10</v>
      </c>
      <c r="B11" s="11">
        <v>1386</v>
      </c>
      <c r="C11" s="11">
        <v>734</v>
      </c>
      <c r="D11" s="11">
        <v>661</v>
      </c>
      <c r="E11" s="11">
        <f>32100/12</f>
        <v>2675</v>
      </c>
      <c r="F11" s="15">
        <v>7395</v>
      </c>
      <c r="G11" s="15">
        <v>116072</v>
      </c>
      <c r="H11" s="11">
        <v>977</v>
      </c>
      <c r="I11" s="11">
        <v>982</v>
      </c>
      <c r="J11" s="16">
        <v>207571</v>
      </c>
      <c r="K11" s="11">
        <v>38362</v>
      </c>
      <c r="L11" s="11">
        <v>102728</v>
      </c>
      <c r="M11">
        <v>3160</v>
      </c>
      <c r="N11">
        <v>3145</v>
      </c>
    </row>
    <row r="12" spans="1:16369">
      <c r="A12" t="s">
        <v>11</v>
      </c>
      <c r="B12" s="11">
        <v>26</v>
      </c>
      <c r="C12" s="11">
        <v>15</v>
      </c>
      <c r="D12" s="11">
        <v>20</v>
      </c>
      <c r="E12" s="11">
        <f>744/12</f>
        <v>62</v>
      </c>
      <c r="F12" s="15">
        <v>135</v>
      </c>
      <c r="G12" s="15">
        <v>2287</v>
      </c>
      <c r="H12" s="11">
        <v>26</v>
      </c>
      <c r="I12" s="11">
        <v>26</v>
      </c>
      <c r="J12" s="16">
        <v>9067</v>
      </c>
      <c r="K12" s="11">
        <v>1473</v>
      </c>
      <c r="L12" s="11">
        <v>4278</v>
      </c>
      <c r="M12">
        <v>0</v>
      </c>
      <c r="N12">
        <v>57</v>
      </c>
    </row>
    <row r="13" spans="1:16369">
      <c r="A13" t="s">
        <v>12</v>
      </c>
      <c r="B13" s="11">
        <v>170</v>
      </c>
      <c r="C13" s="11">
        <v>72</v>
      </c>
      <c r="D13" s="11">
        <v>72</v>
      </c>
      <c r="E13" s="11">
        <f>3052/12</f>
        <v>254.33333333333334</v>
      </c>
      <c r="F13" s="15">
        <v>1218</v>
      </c>
      <c r="G13" s="15">
        <v>19094</v>
      </c>
      <c r="H13" s="11">
        <v>177</v>
      </c>
      <c r="I13" s="11">
        <v>177</v>
      </c>
      <c r="J13" s="16">
        <v>41227</v>
      </c>
      <c r="K13" s="11">
        <v>6593</v>
      </c>
      <c r="L13" s="11">
        <v>22850</v>
      </c>
      <c r="M13">
        <v>701</v>
      </c>
      <c r="N13">
        <v>705</v>
      </c>
    </row>
    <row r="14" spans="1:16369">
      <c r="A14" t="s">
        <v>13</v>
      </c>
      <c r="B14" s="11">
        <v>128</v>
      </c>
      <c r="C14" s="11">
        <v>65</v>
      </c>
      <c r="D14" s="11">
        <v>50</v>
      </c>
      <c r="E14" s="11">
        <f>3437/12</f>
        <v>286.41666666666669</v>
      </c>
      <c r="F14" s="15">
        <v>1550</v>
      </c>
      <c r="G14" s="15">
        <v>23877</v>
      </c>
      <c r="H14" s="11">
        <v>80</v>
      </c>
      <c r="I14" s="11">
        <v>80</v>
      </c>
      <c r="J14" s="16">
        <v>15016.72</v>
      </c>
      <c r="K14" s="11">
        <v>13857</v>
      </c>
      <c r="L14" s="11">
        <v>17637</v>
      </c>
      <c r="M14">
        <v>434</v>
      </c>
      <c r="N14">
        <v>651</v>
      </c>
    </row>
    <row r="15" spans="1:16369">
      <c r="A15" t="s">
        <v>14</v>
      </c>
      <c r="B15" s="11">
        <v>26</v>
      </c>
      <c r="C15" s="11">
        <v>10</v>
      </c>
      <c r="D15" s="11">
        <v>15</v>
      </c>
      <c r="E15" s="11">
        <f>637/12</f>
        <v>53.083333333333336</v>
      </c>
      <c r="F15" s="15">
        <v>98</v>
      </c>
      <c r="G15" s="15">
        <v>1264</v>
      </c>
      <c r="H15" s="50" t="s">
        <v>225</v>
      </c>
      <c r="I15" s="50" t="s">
        <v>225</v>
      </c>
      <c r="J15" s="16">
        <v>2389</v>
      </c>
      <c r="K15" s="11">
        <v>707</v>
      </c>
      <c r="L15" s="11">
        <v>3817</v>
      </c>
      <c r="M15">
        <v>0</v>
      </c>
      <c r="N15">
        <v>24</v>
      </c>
    </row>
    <row r="16" spans="1:16369">
      <c r="A16" t="s">
        <v>15</v>
      </c>
      <c r="B16" s="11">
        <v>1493</v>
      </c>
      <c r="C16" s="11">
        <v>684</v>
      </c>
      <c r="D16" s="11">
        <v>793</v>
      </c>
      <c r="E16" s="11">
        <f>20132/12</f>
        <v>1677.6666666666667</v>
      </c>
      <c r="F16" s="15">
        <v>7793</v>
      </c>
      <c r="G16" s="15">
        <v>95401</v>
      </c>
      <c r="H16" s="11">
        <v>833</v>
      </c>
      <c r="I16" s="11">
        <v>836</v>
      </c>
      <c r="J16" s="16">
        <v>395377</v>
      </c>
      <c r="K16" s="11">
        <v>33161</v>
      </c>
      <c r="L16" s="11">
        <v>86441</v>
      </c>
      <c r="M16">
        <v>2894</v>
      </c>
      <c r="N16">
        <v>3801</v>
      </c>
    </row>
    <row r="17" spans="1:14">
      <c r="A17" t="s">
        <v>16</v>
      </c>
      <c r="B17" s="11">
        <v>321</v>
      </c>
      <c r="C17" s="11">
        <v>185</v>
      </c>
      <c r="D17" s="11">
        <v>153</v>
      </c>
      <c r="E17" s="11">
        <f>5300/12</f>
        <v>441.66666666666669</v>
      </c>
      <c r="F17" s="15">
        <v>1002</v>
      </c>
      <c r="G17" s="15">
        <v>14708</v>
      </c>
      <c r="H17" s="11">
        <v>96</v>
      </c>
      <c r="I17" s="11">
        <v>96</v>
      </c>
      <c r="J17" s="16">
        <v>21506</v>
      </c>
      <c r="K17" s="11">
        <v>5022</v>
      </c>
      <c r="L17" s="11">
        <v>12658</v>
      </c>
      <c r="M17">
        <v>539</v>
      </c>
      <c r="N17">
        <v>543</v>
      </c>
    </row>
    <row r="18" spans="1:14">
      <c r="A18" t="s">
        <v>17</v>
      </c>
      <c r="B18" s="11">
        <v>132</v>
      </c>
      <c r="C18" s="11">
        <v>53</v>
      </c>
      <c r="D18" s="11">
        <v>57</v>
      </c>
      <c r="E18" s="11">
        <f>2344/12</f>
        <v>195.33333333333334</v>
      </c>
      <c r="F18" s="15">
        <v>474</v>
      </c>
      <c r="G18" s="15">
        <v>9940</v>
      </c>
      <c r="H18" s="11">
        <v>0</v>
      </c>
      <c r="I18" s="11">
        <v>0</v>
      </c>
      <c r="J18" s="16">
        <v>0</v>
      </c>
      <c r="K18" s="11">
        <v>4748</v>
      </c>
      <c r="L18" s="11">
        <v>12433</v>
      </c>
      <c r="M18">
        <v>644</v>
      </c>
      <c r="N18">
        <v>617</v>
      </c>
    </row>
    <row r="19" spans="1:14">
      <c r="A19" t="s">
        <v>18</v>
      </c>
      <c r="B19" s="11">
        <v>45</v>
      </c>
      <c r="C19" s="11">
        <v>8</v>
      </c>
      <c r="D19" s="11">
        <v>26</v>
      </c>
      <c r="E19" s="11">
        <f>1291/12</f>
        <v>107.58333333333333</v>
      </c>
      <c r="F19" s="15">
        <v>132</v>
      </c>
      <c r="G19" s="15">
        <v>2419</v>
      </c>
      <c r="H19" s="11">
        <v>35</v>
      </c>
      <c r="I19" s="11">
        <v>35</v>
      </c>
      <c r="J19" s="16">
        <v>14503</v>
      </c>
      <c r="K19" s="11">
        <v>1074</v>
      </c>
      <c r="L19" s="11">
        <v>4108</v>
      </c>
      <c r="M19">
        <v>85</v>
      </c>
      <c r="N19">
        <v>108</v>
      </c>
    </row>
    <row r="20" spans="1:14">
      <c r="A20" t="s">
        <v>19</v>
      </c>
      <c r="B20" s="11">
        <v>6128</v>
      </c>
      <c r="C20" s="11">
        <v>5427</v>
      </c>
      <c r="D20" s="11">
        <v>3332</v>
      </c>
      <c r="E20" s="11">
        <f>162195/12</f>
        <v>13516.25</v>
      </c>
      <c r="F20" s="15">
        <v>61766</v>
      </c>
      <c r="G20" s="15">
        <v>983834</v>
      </c>
      <c r="H20" s="11">
        <v>114653</v>
      </c>
      <c r="I20" s="11">
        <v>114985</v>
      </c>
      <c r="J20" s="16">
        <v>23773213</v>
      </c>
      <c r="K20" s="11">
        <v>447757</v>
      </c>
      <c r="L20" s="11">
        <v>1044774</v>
      </c>
      <c r="M20">
        <v>39089</v>
      </c>
      <c r="N20">
        <v>39865</v>
      </c>
    </row>
    <row r="21" spans="1:14">
      <c r="A21" t="s">
        <v>20</v>
      </c>
      <c r="B21" s="11">
        <v>230</v>
      </c>
      <c r="C21" s="11">
        <v>84</v>
      </c>
      <c r="D21" s="11">
        <v>103</v>
      </c>
      <c r="E21" s="11">
        <f>4631/12</f>
        <v>385.91666666666669</v>
      </c>
      <c r="F21" s="15">
        <v>949</v>
      </c>
      <c r="G21" s="15">
        <v>16147</v>
      </c>
      <c r="H21" s="38"/>
      <c r="I21" s="38"/>
      <c r="J21" s="40"/>
      <c r="K21" s="11">
        <v>5409</v>
      </c>
      <c r="L21" s="11">
        <v>19351</v>
      </c>
      <c r="M21">
        <v>789</v>
      </c>
      <c r="N21">
        <v>689</v>
      </c>
    </row>
    <row r="22" spans="1:14">
      <c r="A22" t="s">
        <v>21</v>
      </c>
      <c r="B22" s="11">
        <v>33</v>
      </c>
      <c r="C22" s="11">
        <v>22</v>
      </c>
      <c r="D22" s="11">
        <v>15</v>
      </c>
      <c r="E22" s="11">
        <f>2863/12</f>
        <v>238.58333333333334</v>
      </c>
      <c r="F22" s="15">
        <v>595</v>
      </c>
      <c r="G22" s="15">
        <v>10147</v>
      </c>
      <c r="H22" s="11">
        <v>1031</v>
      </c>
      <c r="I22" s="11">
        <v>1031</v>
      </c>
      <c r="J22" s="16">
        <v>383828</v>
      </c>
      <c r="K22" s="11">
        <v>5073</v>
      </c>
      <c r="L22" s="11">
        <v>54770</v>
      </c>
      <c r="M22">
        <v>1183</v>
      </c>
      <c r="N22">
        <v>1246</v>
      </c>
    </row>
    <row r="23" spans="1:14">
      <c r="A23" t="s">
        <v>22</v>
      </c>
      <c r="B23" s="11">
        <v>21</v>
      </c>
      <c r="C23" s="11">
        <v>6</v>
      </c>
      <c r="D23" s="11">
        <v>12</v>
      </c>
      <c r="E23" s="11">
        <f>395/12</f>
        <v>32.916666666666664</v>
      </c>
      <c r="F23" s="15">
        <v>114</v>
      </c>
      <c r="G23" s="15">
        <v>1859</v>
      </c>
      <c r="H23" s="11">
        <v>27</v>
      </c>
      <c r="I23" s="11">
        <v>27</v>
      </c>
      <c r="J23" s="16">
        <v>9170</v>
      </c>
      <c r="K23" s="11">
        <v>740</v>
      </c>
      <c r="L23" s="11">
        <v>4195</v>
      </c>
      <c r="M23">
        <v>107</v>
      </c>
      <c r="N23">
        <v>167</v>
      </c>
    </row>
    <row r="24" spans="1:14">
      <c r="A24" t="s">
        <v>23</v>
      </c>
      <c r="B24" s="11">
        <v>190</v>
      </c>
      <c r="C24" s="11">
        <v>49</v>
      </c>
      <c r="D24" s="11">
        <v>69</v>
      </c>
      <c r="E24" s="11">
        <f>2000/12</f>
        <v>166.66666666666666</v>
      </c>
      <c r="F24" s="15">
        <v>529</v>
      </c>
      <c r="G24" s="15">
        <v>10328</v>
      </c>
      <c r="H24" s="11">
        <v>58</v>
      </c>
      <c r="I24" s="11">
        <v>59</v>
      </c>
      <c r="J24" s="16">
        <v>9667</v>
      </c>
      <c r="K24" s="11">
        <v>5327</v>
      </c>
      <c r="L24" s="11">
        <v>17872</v>
      </c>
      <c r="M24">
        <v>733</v>
      </c>
      <c r="N24">
        <v>758</v>
      </c>
    </row>
    <row r="25" spans="1:14">
      <c r="A25" t="s">
        <v>24</v>
      </c>
      <c r="B25" s="11">
        <v>253</v>
      </c>
      <c r="C25" s="11">
        <v>157</v>
      </c>
      <c r="D25" s="11">
        <v>144</v>
      </c>
      <c r="E25" s="11">
        <f>6548/12</f>
        <v>545.66666666666663</v>
      </c>
      <c r="F25" s="15">
        <v>2132</v>
      </c>
      <c r="G25" s="15">
        <v>31440</v>
      </c>
      <c r="H25" s="11">
        <v>47</v>
      </c>
      <c r="I25" s="11">
        <v>47</v>
      </c>
      <c r="J25" s="16">
        <v>5470</v>
      </c>
      <c r="K25" s="11">
        <v>11643</v>
      </c>
      <c r="L25" s="11">
        <v>25812</v>
      </c>
      <c r="M25">
        <v>438</v>
      </c>
      <c r="N25">
        <v>746</v>
      </c>
    </row>
    <row r="26" spans="1:14">
      <c r="A26" t="s">
        <v>25</v>
      </c>
      <c r="B26" s="11">
        <v>14</v>
      </c>
      <c r="C26" s="11">
        <v>8</v>
      </c>
      <c r="D26" s="11">
        <v>11</v>
      </c>
      <c r="E26" s="11">
        <f>268/12</f>
        <v>22.333333333333332</v>
      </c>
      <c r="F26" s="39"/>
      <c r="G26" s="39"/>
      <c r="H26" s="11">
        <v>49</v>
      </c>
      <c r="I26" s="11">
        <v>49</v>
      </c>
      <c r="J26" s="16">
        <v>10984</v>
      </c>
      <c r="K26" s="11">
        <v>560</v>
      </c>
      <c r="L26" s="11">
        <v>2018</v>
      </c>
      <c r="M26">
        <v>0</v>
      </c>
      <c r="N26">
        <v>0</v>
      </c>
    </row>
    <row r="27" spans="1:14">
      <c r="A27" t="s">
        <v>26</v>
      </c>
      <c r="B27" s="11">
        <v>6</v>
      </c>
      <c r="C27" s="11">
        <v>2</v>
      </c>
      <c r="D27" s="11">
        <v>1</v>
      </c>
      <c r="E27" s="11">
        <f>249/12</f>
        <v>20.75</v>
      </c>
      <c r="F27" s="15">
        <v>40</v>
      </c>
      <c r="G27" s="15">
        <v>440</v>
      </c>
      <c r="H27" s="50" t="s">
        <v>225</v>
      </c>
      <c r="I27" s="50" t="s">
        <v>225</v>
      </c>
      <c r="J27" s="16">
        <v>555</v>
      </c>
      <c r="K27" s="11">
        <v>213</v>
      </c>
      <c r="L27" s="11">
        <v>1863</v>
      </c>
      <c r="M27">
        <v>0</v>
      </c>
      <c r="N27">
        <v>0</v>
      </c>
    </row>
    <row r="28" spans="1:14">
      <c r="A28" t="s">
        <v>27</v>
      </c>
      <c r="B28" s="11">
        <v>442</v>
      </c>
      <c r="C28" s="11">
        <v>218</v>
      </c>
      <c r="D28" s="11">
        <v>203</v>
      </c>
      <c r="E28" s="11">
        <f>10405/12</f>
        <v>867.08333333333337</v>
      </c>
      <c r="F28" s="15">
        <v>2079</v>
      </c>
      <c r="G28" s="15">
        <v>27437</v>
      </c>
      <c r="H28" s="11">
        <v>274</v>
      </c>
      <c r="I28" s="11">
        <v>274</v>
      </c>
      <c r="J28" s="16">
        <v>85307</v>
      </c>
      <c r="K28" s="11">
        <v>13342</v>
      </c>
      <c r="L28" s="11">
        <v>53689</v>
      </c>
      <c r="M28">
        <v>1866</v>
      </c>
      <c r="N28">
        <v>1923</v>
      </c>
    </row>
    <row r="29" spans="1:14">
      <c r="A29" t="s">
        <v>28</v>
      </c>
      <c r="B29" s="11">
        <v>110</v>
      </c>
      <c r="C29" s="11">
        <v>42</v>
      </c>
      <c r="D29" s="11">
        <v>46</v>
      </c>
      <c r="E29" s="11">
        <f>2583/12</f>
        <v>215.25</v>
      </c>
      <c r="F29" s="15">
        <v>365</v>
      </c>
      <c r="G29" s="15">
        <v>5522</v>
      </c>
      <c r="H29" s="11">
        <v>15</v>
      </c>
      <c r="I29" s="11">
        <v>15</v>
      </c>
      <c r="J29" s="16">
        <v>859</v>
      </c>
      <c r="K29" s="11">
        <v>4684</v>
      </c>
      <c r="L29" s="11">
        <v>25210</v>
      </c>
      <c r="M29">
        <v>647</v>
      </c>
      <c r="N29">
        <v>640</v>
      </c>
    </row>
    <row r="30" spans="1:14">
      <c r="A30" t="s">
        <v>29</v>
      </c>
      <c r="B30" s="11">
        <v>39</v>
      </c>
      <c r="C30" s="11">
        <v>15</v>
      </c>
      <c r="D30" s="11">
        <v>26</v>
      </c>
      <c r="E30" s="11">
        <f>1691/12</f>
        <v>140.91666666666666</v>
      </c>
      <c r="F30" s="15">
        <v>478</v>
      </c>
      <c r="G30" s="15">
        <v>7265</v>
      </c>
      <c r="H30" s="11">
        <v>140</v>
      </c>
      <c r="I30" s="11">
        <v>141</v>
      </c>
      <c r="J30" s="16">
        <v>38611</v>
      </c>
      <c r="K30" s="11">
        <v>3238</v>
      </c>
      <c r="L30" s="11">
        <v>26808</v>
      </c>
      <c r="M30">
        <v>957</v>
      </c>
      <c r="N30">
        <v>912</v>
      </c>
    </row>
    <row r="31" spans="1:14">
      <c r="A31" t="s">
        <v>30</v>
      </c>
      <c r="B31" s="11">
        <v>983</v>
      </c>
      <c r="C31" s="11">
        <v>880</v>
      </c>
      <c r="D31" s="11">
        <v>479</v>
      </c>
      <c r="E31" s="11">
        <f>39576/12</f>
        <v>3298</v>
      </c>
      <c r="F31" s="15">
        <v>15183</v>
      </c>
      <c r="G31" s="15">
        <v>174912</v>
      </c>
      <c r="H31" s="11">
        <v>4849</v>
      </c>
      <c r="I31" s="11">
        <v>4902</v>
      </c>
      <c r="J31" s="16">
        <v>1334488</v>
      </c>
      <c r="K31" s="11">
        <v>102679</v>
      </c>
      <c r="L31" s="11">
        <v>419626</v>
      </c>
      <c r="M31">
        <v>13657</v>
      </c>
      <c r="N31">
        <v>13857</v>
      </c>
    </row>
    <row r="32" spans="1:14">
      <c r="A32" t="s">
        <v>31</v>
      </c>
      <c r="B32" s="11">
        <v>316</v>
      </c>
      <c r="C32" s="11">
        <v>91</v>
      </c>
      <c r="D32" s="11">
        <v>107</v>
      </c>
      <c r="E32" s="11">
        <f>7769/12</f>
        <v>647.41666666666663</v>
      </c>
      <c r="F32" s="15">
        <v>1299</v>
      </c>
      <c r="G32" s="15">
        <v>13702</v>
      </c>
      <c r="H32" s="11">
        <v>107</v>
      </c>
      <c r="I32" s="11">
        <v>107</v>
      </c>
      <c r="J32" s="16">
        <v>15892</v>
      </c>
      <c r="K32" s="11">
        <v>7526</v>
      </c>
      <c r="L32" s="11">
        <v>79728</v>
      </c>
      <c r="M32">
        <v>2201</v>
      </c>
      <c r="N32">
        <v>2292</v>
      </c>
    </row>
    <row r="33" spans="1:14">
      <c r="A33" t="s">
        <v>32</v>
      </c>
      <c r="B33" s="11">
        <v>11</v>
      </c>
      <c r="C33" s="11">
        <v>4</v>
      </c>
      <c r="D33" s="11">
        <v>9</v>
      </c>
      <c r="E33" s="11">
        <f>442/12</f>
        <v>36.833333333333336</v>
      </c>
      <c r="F33" s="15">
        <v>95</v>
      </c>
      <c r="G33" s="15">
        <v>1480</v>
      </c>
      <c r="H33" s="11">
        <v>11</v>
      </c>
      <c r="I33" s="11">
        <v>11</v>
      </c>
      <c r="J33" s="16">
        <v>1908</v>
      </c>
      <c r="K33" s="11">
        <v>1016</v>
      </c>
      <c r="L33" s="11">
        <v>5371</v>
      </c>
      <c r="M33">
        <v>0</v>
      </c>
      <c r="N33">
        <v>11</v>
      </c>
    </row>
    <row r="34" spans="1:14">
      <c r="A34" t="s">
        <v>33</v>
      </c>
      <c r="B34" s="11">
        <v>2292</v>
      </c>
      <c r="C34" s="11">
        <v>1384</v>
      </c>
      <c r="D34" s="11">
        <v>1128</v>
      </c>
      <c r="E34" s="11">
        <f>43833/12</f>
        <v>3652.75</v>
      </c>
      <c r="F34" s="15">
        <v>17095</v>
      </c>
      <c r="G34" s="15">
        <v>174538</v>
      </c>
      <c r="H34" s="11">
        <v>2979</v>
      </c>
      <c r="I34" s="11">
        <v>2999</v>
      </c>
      <c r="J34" s="16">
        <v>747325</v>
      </c>
      <c r="K34" s="11">
        <v>75066</v>
      </c>
      <c r="L34" s="11">
        <v>309421</v>
      </c>
      <c r="M34">
        <v>15499</v>
      </c>
      <c r="N34">
        <v>15642</v>
      </c>
    </row>
    <row r="35" spans="1:14">
      <c r="A35" t="s">
        <v>34</v>
      </c>
      <c r="B35" s="11">
        <v>1487</v>
      </c>
      <c r="C35" s="11">
        <v>769</v>
      </c>
      <c r="D35" s="11">
        <v>747</v>
      </c>
      <c r="E35" s="11">
        <f>39781/12</f>
        <v>3315.0833333333335</v>
      </c>
      <c r="F35" s="15">
        <v>10528</v>
      </c>
      <c r="G35" s="15">
        <v>138358</v>
      </c>
      <c r="H35" s="11">
        <v>3040</v>
      </c>
      <c r="I35" s="11">
        <v>3043</v>
      </c>
      <c r="J35" s="16">
        <v>958262</v>
      </c>
      <c r="K35" s="11">
        <v>58497</v>
      </c>
      <c r="L35" s="11">
        <v>198096</v>
      </c>
      <c r="M35">
        <v>5594</v>
      </c>
      <c r="N35">
        <v>5616</v>
      </c>
    </row>
    <row r="36" spans="1:14">
      <c r="A36" t="s">
        <v>35</v>
      </c>
      <c r="B36" s="11">
        <v>27</v>
      </c>
      <c r="C36" s="11">
        <v>16</v>
      </c>
      <c r="D36" s="11">
        <v>18</v>
      </c>
      <c r="E36" s="11">
        <f>1101/12</f>
        <v>91.75</v>
      </c>
      <c r="F36" s="15">
        <v>275</v>
      </c>
      <c r="G36" s="15">
        <v>3483</v>
      </c>
      <c r="H36" s="11">
        <v>111</v>
      </c>
      <c r="I36" s="11">
        <v>111</v>
      </c>
      <c r="J36" s="16">
        <v>30482</v>
      </c>
      <c r="K36" s="11">
        <v>1622</v>
      </c>
      <c r="L36" s="11">
        <v>7683</v>
      </c>
      <c r="M36">
        <v>36</v>
      </c>
      <c r="N36">
        <v>39</v>
      </c>
    </row>
    <row r="37" spans="1:14">
      <c r="A37" t="s">
        <v>36</v>
      </c>
      <c r="B37" s="11">
        <v>2876</v>
      </c>
      <c r="C37" s="11">
        <v>1347</v>
      </c>
      <c r="D37" s="11">
        <v>1642</v>
      </c>
      <c r="E37" s="11">
        <f>58011/12</f>
        <v>4834.25</v>
      </c>
      <c r="F37" s="15">
        <v>15913</v>
      </c>
      <c r="G37" s="15">
        <v>190259</v>
      </c>
      <c r="H37" s="11">
        <v>131</v>
      </c>
      <c r="I37" s="11">
        <v>131</v>
      </c>
      <c r="J37" s="16">
        <v>59787</v>
      </c>
      <c r="K37" s="11">
        <v>76503</v>
      </c>
      <c r="L37" s="11">
        <v>225174</v>
      </c>
      <c r="M37">
        <v>10333</v>
      </c>
      <c r="N37">
        <v>11001</v>
      </c>
    </row>
    <row r="38" spans="1:14">
      <c r="A38" t="s">
        <v>37</v>
      </c>
      <c r="B38" s="11">
        <v>2480</v>
      </c>
      <c r="C38" s="11">
        <v>1159</v>
      </c>
      <c r="D38" s="11">
        <v>778</v>
      </c>
      <c r="E38" s="11">
        <f>50785/12</f>
        <v>4232.083333333333</v>
      </c>
      <c r="F38" s="15">
        <v>18003</v>
      </c>
      <c r="G38" s="15">
        <v>225301</v>
      </c>
      <c r="H38" s="11">
        <v>3896</v>
      </c>
      <c r="I38" s="11">
        <v>3906</v>
      </c>
      <c r="J38" s="16">
        <v>1881375</v>
      </c>
      <c r="K38" s="11">
        <v>93711</v>
      </c>
      <c r="L38" s="11">
        <v>445228</v>
      </c>
      <c r="M38">
        <v>14515</v>
      </c>
      <c r="N38">
        <v>14699</v>
      </c>
    </row>
    <row r="39" spans="1:14">
      <c r="A39" t="s">
        <v>38</v>
      </c>
      <c r="B39" s="11">
        <v>85</v>
      </c>
      <c r="C39" s="11">
        <v>214</v>
      </c>
      <c r="D39" s="11">
        <v>33</v>
      </c>
      <c r="E39" s="11">
        <f>9376/12</f>
        <v>781.33333333333337</v>
      </c>
      <c r="F39" s="15">
        <v>3314</v>
      </c>
      <c r="G39" s="15">
        <v>76733</v>
      </c>
      <c r="H39" s="11">
        <v>5193</v>
      </c>
      <c r="I39" s="11">
        <v>5223</v>
      </c>
      <c r="J39" s="16">
        <v>2846450</v>
      </c>
      <c r="K39" s="11">
        <v>46689</v>
      </c>
      <c r="L39" s="11">
        <v>99097</v>
      </c>
      <c r="M39">
        <v>7026</v>
      </c>
      <c r="N39">
        <v>7127</v>
      </c>
    </row>
    <row r="40" spans="1:14">
      <c r="A40" t="s">
        <v>39</v>
      </c>
      <c r="B40" s="11">
        <v>770</v>
      </c>
      <c r="C40" s="11">
        <v>469</v>
      </c>
      <c r="D40" s="11">
        <v>446</v>
      </c>
      <c r="E40" s="11">
        <f>13861/12</f>
        <v>1155.0833333333333</v>
      </c>
      <c r="F40" s="15">
        <v>4925</v>
      </c>
      <c r="G40" s="15">
        <v>62708</v>
      </c>
      <c r="H40" s="11">
        <v>294</v>
      </c>
      <c r="I40" s="11">
        <v>294</v>
      </c>
      <c r="J40" s="16">
        <v>13945</v>
      </c>
      <c r="K40" s="11">
        <v>25028</v>
      </c>
      <c r="L40" s="11">
        <v>86485</v>
      </c>
      <c r="M40">
        <v>1739</v>
      </c>
      <c r="N40">
        <v>1896</v>
      </c>
    </row>
    <row r="41" spans="1:14">
      <c r="A41" t="s">
        <v>40</v>
      </c>
      <c r="B41" s="11">
        <v>240</v>
      </c>
      <c r="C41" s="11">
        <v>114</v>
      </c>
      <c r="D41" s="11">
        <v>91</v>
      </c>
      <c r="E41" s="11">
        <f>5008/12</f>
        <v>417.33333333333331</v>
      </c>
      <c r="F41" s="15">
        <v>1168</v>
      </c>
      <c r="G41" s="15">
        <v>16020</v>
      </c>
      <c r="H41" s="11">
        <v>448</v>
      </c>
      <c r="I41" s="11">
        <v>448</v>
      </c>
      <c r="J41" s="16">
        <v>152130</v>
      </c>
      <c r="K41" s="11">
        <v>7578</v>
      </c>
      <c r="L41" s="11">
        <v>58797</v>
      </c>
      <c r="M41">
        <v>1954</v>
      </c>
      <c r="N41">
        <v>1978</v>
      </c>
    </row>
    <row r="42" spans="1:14">
      <c r="A42" t="s">
        <v>41</v>
      </c>
      <c r="B42" s="11">
        <v>321</v>
      </c>
      <c r="C42" s="11">
        <v>157</v>
      </c>
      <c r="D42" s="11">
        <v>99</v>
      </c>
      <c r="E42" s="11">
        <f>11505/12</f>
        <v>958.75</v>
      </c>
      <c r="F42" s="15">
        <v>2271</v>
      </c>
      <c r="G42" s="15">
        <v>20174</v>
      </c>
      <c r="H42" s="11">
        <v>281</v>
      </c>
      <c r="I42" s="11">
        <v>281</v>
      </c>
      <c r="J42" s="16">
        <v>201259</v>
      </c>
      <c r="K42" s="11">
        <v>17103</v>
      </c>
      <c r="L42" s="11">
        <v>111335</v>
      </c>
      <c r="M42">
        <v>2009</v>
      </c>
      <c r="N42">
        <v>1945</v>
      </c>
    </row>
    <row r="43" spans="1:14">
      <c r="A43" t="s">
        <v>42</v>
      </c>
      <c r="B43" s="11">
        <v>382</v>
      </c>
      <c r="C43" s="11">
        <v>186</v>
      </c>
      <c r="D43" s="11">
        <v>132</v>
      </c>
      <c r="E43" s="11">
        <f>8781/12</f>
        <v>731.75</v>
      </c>
      <c r="F43" s="15">
        <v>2293</v>
      </c>
      <c r="G43" s="15">
        <v>31643</v>
      </c>
      <c r="H43" s="11">
        <v>220</v>
      </c>
      <c r="I43" s="11">
        <v>222</v>
      </c>
      <c r="J43" s="16">
        <v>21461</v>
      </c>
      <c r="K43" s="11">
        <v>12359</v>
      </c>
      <c r="L43" s="11">
        <v>65471</v>
      </c>
      <c r="M43">
        <v>2729</v>
      </c>
      <c r="N43">
        <v>2681</v>
      </c>
    </row>
    <row r="44" spans="1:14">
      <c r="A44" t="s">
        <v>43</v>
      </c>
      <c r="B44" s="11">
        <v>424</v>
      </c>
      <c r="C44" s="11">
        <v>400</v>
      </c>
      <c r="D44" s="11">
        <v>163</v>
      </c>
      <c r="E44" s="11">
        <f>32868/12</f>
        <v>2739</v>
      </c>
      <c r="F44" s="15">
        <v>5544</v>
      </c>
      <c r="G44" s="15">
        <v>78629</v>
      </c>
      <c r="H44" s="11">
        <v>6166</v>
      </c>
      <c r="I44" s="11">
        <v>6184</v>
      </c>
      <c r="J44" s="16">
        <v>1117927</v>
      </c>
      <c r="K44" s="11">
        <v>54983</v>
      </c>
      <c r="L44" s="11">
        <v>215031</v>
      </c>
      <c r="M44">
        <v>5227</v>
      </c>
      <c r="N44">
        <v>5180</v>
      </c>
    </row>
    <row r="45" spans="1:14">
      <c r="A45" t="s">
        <v>44</v>
      </c>
      <c r="B45" s="11">
        <v>92</v>
      </c>
      <c r="C45" s="11">
        <v>66</v>
      </c>
      <c r="D45" s="11">
        <v>45</v>
      </c>
      <c r="E45" s="11">
        <f>3924/12</f>
        <v>327</v>
      </c>
      <c r="F45" s="15">
        <v>845</v>
      </c>
      <c r="G45" s="15">
        <v>19598</v>
      </c>
      <c r="H45" s="11">
        <v>160</v>
      </c>
      <c r="I45" s="11">
        <v>160</v>
      </c>
      <c r="J45" s="16">
        <v>105388</v>
      </c>
      <c r="K45" s="11">
        <v>8275</v>
      </c>
      <c r="L45" s="11">
        <v>44350</v>
      </c>
      <c r="M45">
        <v>1575</v>
      </c>
      <c r="N45">
        <v>1564</v>
      </c>
    </row>
    <row r="46" spans="1:14">
      <c r="A46" t="s">
        <v>45</v>
      </c>
      <c r="B46" s="11">
        <v>312</v>
      </c>
      <c r="C46" s="11">
        <v>212</v>
      </c>
      <c r="D46" s="11">
        <v>191</v>
      </c>
      <c r="E46" s="11">
        <f>3676/12</f>
        <v>306.33333333333331</v>
      </c>
      <c r="F46" s="15">
        <v>1370</v>
      </c>
      <c r="G46" s="15">
        <v>18135</v>
      </c>
      <c r="H46" s="11">
        <v>214</v>
      </c>
      <c r="I46" s="11">
        <v>214</v>
      </c>
      <c r="J46" s="16">
        <v>98875</v>
      </c>
      <c r="K46" s="11">
        <v>10142</v>
      </c>
      <c r="L46" s="11">
        <v>37377</v>
      </c>
      <c r="M46">
        <v>2099</v>
      </c>
      <c r="N46">
        <v>2124</v>
      </c>
    </row>
    <row r="47" spans="1:14">
      <c r="A47" t="s">
        <v>46</v>
      </c>
      <c r="B47" s="11">
        <v>2</v>
      </c>
      <c r="C47" s="11">
        <v>2</v>
      </c>
      <c r="D47" s="11">
        <v>1</v>
      </c>
      <c r="E47" s="11">
        <v>0</v>
      </c>
      <c r="F47" s="15">
        <v>11</v>
      </c>
      <c r="G47" s="15">
        <v>243</v>
      </c>
      <c r="H47" s="50" t="s">
        <v>225</v>
      </c>
      <c r="I47" s="50" t="s">
        <v>225</v>
      </c>
      <c r="J47" s="16">
        <v>3903</v>
      </c>
      <c r="K47" s="11">
        <v>167</v>
      </c>
      <c r="L47" s="11">
        <v>741</v>
      </c>
      <c r="M47">
        <v>0</v>
      </c>
      <c r="N47">
        <v>0</v>
      </c>
    </row>
    <row r="48" spans="1:14">
      <c r="A48" t="s">
        <v>47</v>
      </c>
      <c r="B48" s="11">
        <v>47</v>
      </c>
      <c r="C48" s="11">
        <v>29</v>
      </c>
      <c r="D48" s="11">
        <v>20</v>
      </c>
      <c r="E48" s="11">
        <f>1060/12</f>
        <v>88.333333333333329</v>
      </c>
      <c r="F48" s="15">
        <v>345</v>
      </c>
      <c r="G48" s="15">
        <v>5527</v>
      </c>
      <c r="H48" s="38"/>
      <c r="I48" s="38"/>
      <c r="J48" s="40"/>
      <c r="K48" s="11">
        <v>2786</v>
      </c>
      <c r="L48" s="11">
        <v>10905</v>
      </c>
      <c r="M48">
        <v>454</v>
      </c>
      <c r="N48">
        <v>461</v>
      </c>
    </row>
    <row r="49" spans="1:14">
      <c r="A49" t="s">
        <v>48</v>
      </c>
      <c r="B49" s="11">
        <v>243</v>
      </c>
      <c r="C49" s="11">
        <v>146</v>
      </c>
      <c r="D49" s="11">
        <v>137</v>
      </c>
      <c r="E49" s="11">
        <f>6613/12</f>
        <v>551.08333333333337</v>
      </c>
      <c r="F49" s="15">
        <v>2131</v>
      </c>
      <c r="G49" s="15">
        <v>30040</v>
      </c>
      <c r="H49" s="11">
        <v>302</v>
      </c>
      <c r="I49" s="11">
        <v>302</v>
      </c>
      <c r="J49" s="16">
        <v>129080</v>
      </c>
      <c r="K49" s="11">
        <v>13648</v>
      </c>
      <c r="L49" s="11">
        <v>68032</v>
      </c>
      <c r="M49">
        <v>1705</v>
      </c>
      <c r="N49">
        <v>1716</v>
      </c>
    </row>
    <row r="50" spans="1:14">
      <c r="A50" t="s">
        <v>49</v>
      </c>
      <c r="B50" s="11">
        <v>228</v>
      </c>
      <c r="C50" s="11">
        <v>97</v>
      </c>
      <c r="D50" s="11">
        <v>113</v>
      </c>
      <c r="E50" s="11">
        <f>8328/12</f>
        <v>694</v>
      </c>
      <c r="F50" s="15">
        <v>1979</v>
      </c>
      <c r="G50" s="15">
        <v>21515</v>
      </c>
      <c r="H50" s="11">
        <v>232</v>
      </c>
      <c r="I50" s="11">
        <v>232</v>
      </c>
      <c r="J50" s="16">
        <v>43516</v>
      </c>
      <c r="K50" s="11">
        <v>13316</v>
      </c>
      <c r="L50" s="11">
        <v>95252</v>
      </c>
      <c r="M50">
        <v>3566</v>
      </c>
      <c r="N50">
        <v>3500</v>
      </c>
    </row>
    <row r="51" spans="1:14">
      <c r="A51" t="s">
        <v>50</v>
      </c>
      <c r="B51" s="11">
        <v>660</v>
      </c>
      <c r="C51" s="11">
        <v>275</v>
      </c>
      <c r="D51" s="11">
        <v>314</v>
      </c>
      <c r="E51" s="11">
        <f>15919/12</f>
        <v>1326.5833333333333</v>
      </c>
      <c r="F51" s="15">
        <v>3733</v>
      </c>
      <c r="G51" s="15">
        <v>48075</v>
      </c>
      <c r="H51" s="11">
        <v>95</v>
      </c>
      <c r="I51" s="11">
        <v>95</v>
      </c>
      <c r="J51" s="16">
        <v>89766</v>
      </c>
      <c r="K51" s="11">
        <v>21078</v>
      </c>
      <c r="L51" s="11">
        <v>65561</v>
      </c>
      <c r="M51">
        <v>1889</v>
      </c>
      <c r="N51">
        <v>1853</v>
      </c>
    </row>
    <row r="52" spans="1:14">
      <c r="A52" t="s">
        <v>51</v>
      </c>
      <c r="B52" s="11">
        <v>118</v>
      </c>
      <c r="C52" s="11">
        <v>75</v>
      </c>
      <c r="D52" s="11">
        <v>57</v>
      </c>
      <c r="E52" s="11">
        <f>1765/12</f>
        <v>147.08333333333334</v>
      </c>
      <c r="F52" s="15">
        <v>451</v>
      </c>
      <c r="G52" s="15">
        <v>6838</v>
      </c>
      <c r="H52" s="50" t="s">
        <v>225</v>
      </c>
      <c r="I52" s="50" t="s">
        <v>225</v>
      </c>
      <c r="J52" s="16">
        <v>10490</v>
      </c>
      <c r="K52" s="11">
        <v>4506</v>
      </c>
      <c r="L52" s="11">
        <v>12923</v>
      </c>
      <c r="M52">
        <v>417</v>
      </c>
      <c r="N52">
        <v>431</v>
      </c>
    </row>
    <row r="53" spans="1:14">
      <c r="A53" t="s">
        <v>52</v>
      </c>
      <c r="B53" s="11">
        <v>121</v>
      </c>
      <c r="C53" s="11">
        <v>72</v>
      </c>
      <c r="D53" s="11">
        <v>53</v>
      </c>
      <c r="E53" s="11">
        <f>1648/12</f>
        <v>137.33333333333334</v>
      </c>
      <c r="F53" s="15">
        <v>474</v>
      </c>
      <c r="G53" s="15">
        <v>6847</v>
      </c>
      <c r="H53" s="11">
        <v>25</v>
      </c>
      <c r="I53" s="11">
        <v>25</v>
      </c>
      <c r="J53" s="16">
        <v>9728.17</v>
      </c>
      <c r="K53" s="11">
        <v>3598</v>
      </c>
      <c r="L53" s="11">
        <v>11420</v>
      </c>
      <c r="M53">
        <v>442</v>
      </c>
      <c r="N53">
        <v>465</v>
      </c>
    </row>
    <row r="54" spans="1:14">
      <c r="A54" t="s">
        <v>53</v>
      </c>
      <c r="B54" s="11">
        <v>31</v>
      </c>
      <c r="C54" s="11">
        <v>13</v>
      </c>
      <c r="D54" s="11">
        <v>13</v>
      </c>
      <c r="E54" s="11">
        <f>677/12</f>
        <v>56.416666666666664</v>
      </c>
      <c r="F54" s="39"/>
      <c r="G54" s="39"/>
      <c r="H54" s="11">
        <v>13</v>
      </c>
      <c r="I54" s="11">
        <v>16</v>
      </c>
      <c r="J54" s="16">
        <v>2683</v>
      </c>
      <c r="K54" s="11">
        <v>735</v>
      </c>
      <c r="L54" s="11">
        <v>2786</v>
      </c>
      <c r="M54">
        <v>52</v>
      </c>
      <c r="N54">
        <v>76</v>
      </c>
    </row>
    <row r="55" spans="1:14">
      <c r="A55" t="s">
        <v>54</v>
      </c>
      <c r="B55" s="11">
        <v>459</v>
      </c>
      <c r="C55" s="11">
        <v>252</v>
      </c>
      <c r="D55" s="11">
        <v>188</v>
      </c>
      <c r="E55" s="11">
        <f>14641/12</f>
        <v>1220.0833333333333</v>
      </c>
      <c r="F55" s="15">
        <v>3589</v>
      </c>
      <c r="G55" s="15">
        <v>59408</v>
      </c>
      <c r="H55" s="11">
        <v>286</v>
      </c>
      <c r="I55" s="11">
        <v>289</v>
      </c>
      <c r="J55" s="16">
        <v>54856</v>
      </c>
      <c r="K55" s="11">
        <v>20502</v>
      </c>
      <c r="L55" s="11">
        <v>42740</v>
      </c>
      <c r="M55">
        <v>2073</v>
      </c>
      <c r="N55">
        <v>1471</v>
      </c>
    </row>
    <row r="56" spans="1:14">
      <c r="A56" t="s">
        <v>55</v>
      </c>
      <c r="B56" s="11">
        <v>89</v>
      </c>
      <c r="C56" s="11">
        <v>34</v>
      </c>
      <c r="D56" s="11">
        <v>30</v>
      </c>
      <c r="E56" s="11">
        <f>1220/12</f>
        <v>101.66666666666667</v>
      </c>
      <c r="F56" s="15">
        <v>288</v>
      </c>
      <c r="G56" s="15">
        <v>4309</v>
      </c>
      <c r="H56" s="50" t="s">
        <v>225</v>
      </c>
      <c r="I56" s="50" t="s">
        <v>225</v>
      </c>
      <c r="J56" s="16">
        <v>669</v>
      </c>
      <c r="K56" s="11">
        <v>2128</v>
      </c>
      <c r="L56" s="11">
        <v>13929</v>
      </c>
      <c r="M56">
        <v>354</v>
      </c>
      <c r="N56">
        <v>350</v>
      </c>
    </row>
    <row r="57" spans="1:14">
      <c r="A57" t="s">
        <v>56</v>
      </c>
      <c r="B57" s="11">
        <v>447</v>
      </c>
      <c r="C57" s="11">
        <v>252</v>
      </c>
      <c r="D57" s="11">
        <v>202</v>
      </c>
      <c r="E57" s="11">
        <f>15975/12</f>
        <v>1331.25</v>
      </c>
      <c r="F57" s="15">
        <v>3670</v>
      </c>
      <c r="G57" s="15">
        <v>43193</v>
      </c>
      <c r="H57" s="11">
        <v>82</v>
      </c>
      <c r="I57" s="11">
        <v>82</v>
      </c>
      <c r="J57" s="16">
        <v>17666</v>
      </c>
      <c r="K57" s="11">
        <v>23875</v>
      </c>
      <c r="L57" s="11">
        <v>130991</v>
      </c>
      <c r="M57">
        <v>4342</v>
      </c>
      <c r="N57">
        <v>5194</v>
      </c>
    </row>
    <row r="58" spans="1:14">
      <c r="A58" t="s">
        <v>57</v>
      </c>
      <c r="B58" s="11">
        <v>117</v>
      </c>
      <c r="C58" s="11">
        <v>85</v>
      </c>
      <c r="D58" s="11">
        <v>54</v>
      </c>
      <c r="E58" s="11">
        <f>3272/12</f>
        <v>272.66666666666669</v>
      </c>
      <c r="F58" s="15">
        <v>1501</v>
      </c>
      <c r="G58" s="15">
        <v>16090</v>
      </c>
      <c r="H58" s="11">
        <v>45</v>
      </c>
      <c r="I58" s="11">
        <v>46</v>
      </c>
      <c r="J58" s="16">
        <v>11859</v>
      </c>
      <c r="K58" s="11">
        <v>6044</v>
      </c>
      <c r="L58" s="11">
        <v>26519</v>
      </c>
      <c r="M58">
        <v>589</v>
      </c>
      <c r="N58">
        <v>726</v>
      </c>
    </row>
    <row r="59" spans="1:14">
      <c r="A59" t="s">
        <v>58</v>
      </c>
      <c r="B59" s="11">
        <v>264</v>
      </c>
      <c r="C59" s="11">
        <v>90</v>
      </c>
      <c r="D59" s="11">
        <v>76</v>
      </c>
      <c r="E59" s="11">
        <f>2802/12</f>
        <v>233.5</v>
      </c>
      <c r="F59" s="15">
        <v>610</v>
      </c>
      <c r="G59" s="15">
        <v>10059</v>
      </c>
      <c r="H59" s="11">
        <v>18</v>
      </c>
      <c r="I59" s="11">
        <v>18</v>
      </c>
      <c r="J59" s="16">
        <v>8000</v>
      </c>
      <c r="K59" s="11">
        <v>3532</v>
      </c>
      <c r="L59" s="11">
        <v>9328</v>
      </c>
      <c r="M59">
        <v>42</v>
      </c>
      <c r="N59">
        <v>75</v>
      </c>
    </row>
  </sheetData>
  <hyperlinks>
    <hyperlink ref="M1:N1" r:id="rId1" display="APS: Cases Closed (July 2017)" xr:uid="{00000000-0004-0000-0400-000000000000}"/>
    <hyperlink ref="F1:G1" r:id="rId2" display="CalFresh: Applications Disposed of (April 2015)" xr:uid="{00000000-0004-0000-0400-000001000000}"/>
    <hyperlink ref="H1:J1" r:id="rId3" display="General Relief: Cases (April 2017)" xr:uid="{00000000-0004-0000-0400-000002000000}"/>
    <hyperlink ref="K1:L1" r:id="rId4" display="Medi-Cal Certified Dual Eligible (April 2018)" xr:uid="{00000000-0004-0000-0400-000004000000}"/>
    <hyperlink ref="E1" r:id="rId5" xr:uid="{9EB70974-15F9-4007-8632-63D1B8BF1D51}"/>
  </hyperlink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38"/>
  <sheetViews>
    <sheetView zoomScaleNormal="100" workbookViewId="0">
      <pane ySplit="1" topLeftCell="A2" activePane="bottomLeft" state="frozen"/>
      <selection pane="bottomLeft" activeCell="G5" sqref="G5"/>
    </sheetView>
  </sheetViews>
  <sheetFormatPr defaultRowHeight="15"/>
  <cols>
    <col min="1" max="1" width="14.85546875" bestFit="1" customWidth="1"/>
    <col min="2" max="2" width="15.28515625" bestFit="1" customWidth="1"/>
    <col min="3" max="3" width="13.7109375" customWidth="1"/>
    <col min="4" max="4" width="14.28515625" bestFit="1" customWidth="1"/>
    <col min="5" max="5" width="13.7109375" bestFit="1" customWidth="1"/>
    <col min="6" max="6" width="13.85546875" bestFit="1" customWidth="1"/>
    <col min="7" max="8" width="15.28515625" bestFit="1" customWidth="1"/>
    <col min="9" max="9" width="13.7109375" bestFit="1" customWidth="1"/>
    <col min="10" max="10" width="15.28515625" bestFit="1" customWidth="1"/>
    <col min="11" max="11" width="13.7109375" bestFit="1" customWidth="1"/>
    <col min="12" max="12" width="15.28515625" bestFit="1" customWidth="1"/>
    <col min="13" max="13" width="12.5703125" bestFit="1" customWidth="1"/>
  </cols>
  <sheetData>
    <row r="1" spans="1:13" s="1" customFormat="1" ht="63.75">
      <c r="A1" s="1" t="s">
        <v>0</v>
      </c>
      <c r="B1" s="10" t="s">
        <v>133</v>
      </c>
      <c r="C1" s="10" t="s">
        <v>138</v>
      </c>
      <c r="D1" s="10" t="s">
        <v>123</v>
      </c>
      <c r="E1" s="10" t="s">
        <v>114</v>
      </c>
      <c r="F1" s="10" t="s">
        <v>131</v>
      </c>
      <c r="G1" s="10" t="s">
        <v>134</v>
      </c>
      <c r="H1" s="10" t="s">
        <v>135</v>
      </c>
      <c r="I1" s="10" t="s">
        <v>112</v>
      </c>
      <c r="J1" s="10" t="s">
        <v>113</v>
      </c>
      <c r="K1" s="10" t="s">
        <v>111</v>
      </c>
      <c r="L1" s="10" t="s">
        <v>235</v>
      </c>
      <c r="M1" s="10" t="s">
        <v>110</v>
      </c>
    </row>
    <row r="2" spans="1:13">
      <c r="A2" t="s">
        <v>1</v>
      </c>
      <c r="B2" s="16">
        <v>1039053352</v>
      </c>
      <c r="C2" s="16">
        <v>25886756</v>
      </c>
      <c r="D2" s="16">
        <v>12946984</v>
      </c>
      <c r="E2" s="16">
        <v>709506</v>
      </c>
      <c r="F2" s="16">
        <v>86092272</v>
      </c>
      <c r="G2" s="2">
        <v>1170122461</v>
      </c>
      <c r="H2" s="2">
        <v>779056841</v>
      </c>
      <c r="I2" s="2">
        <v>44701671</v>
      </c>
      <c r="J2" s="2">
        <v>552804591</v>
      </c>
      <c r="K2" s="2">
        <v>44100614</v>
      </c>
      <c r="L2" s="2">
        <v>194216407</v>
      </c>
      <c r="M2" s="2">
        <v>12357918</v>
      </c>
    </row>
    <row r="3" spans="1:13">
      <c r="A3" t="s">
        <v>2</v>
      </c>
      <c r="B3" s="16">
        <v>5979577</v>
      </c>
      <c r="C3" s="16">
        <v>0</v>
      </c>
      <c r="D3" s="16">
        <v>0</v>
      </c>
      <c r="E3" s="16">
        <v>546062</v>
      </c>
      <c r="F3" s="16">
        <v>88947</v>
      </c>
      <c r="G3" s="2">
        <v>7622495</v>
      </c>
      <c r="H3" s="2">
        <v>1791123</v>
      </c>
      <c r="I3" s="2">
        <v>5125</v>
      </c>
      <c r="J3" s="2">
        <v>2646131</v>
      </c>
      <c r="K3" s="2">
        <v>244957</v>
      </c>
      <c r="L3" s="2">
        <v>636653</v>
      </c>
      <c r="M3" s="2">
        <v>146629</v>
      </c>
    </row>
    <row r="4" spans="1:13">
      <c r="A4" t="s">
        <v>3</v>
      </c>
      <c r="B4" s="16">
        <v>23715115</v>
      </c>
      <c r="C4" s="16">
        <v>3851193</v>
      </c>
      <c r="D4" s="16">
        <v>0</v>
      </c>
      <c r="E4" s="16">
        <v>326068</v>
      </c>
      <c r="F4" s="16">
        <v>623304</v>
      </c>
      <c r="G4" s="2">
        <v>34860141</v>
      </c>
      <c r="H4" s="2">
        <v>17346420</v>
      </c>
      <c r="I4" s="2">
        <v>3424548</v>
      </c>
      <c r="J4" s="2">
        <v>21268816</v>
      </c>
      <c r="K4" s="2">
        <v>521721</v>
      </c>
      <c r="L4" s="2">
        <v>2026417</v>
      </c>
      <c r="M4" s="2">
        <v>1608392</v>
      </c>
    </row>
    <row r="5" spans="1:13">
      <c r="A5" t="s">
        <v>4</v>
      </c>
      <c r="B5" s="16">
        <v>69163739</v>
      </c>
      <c r="C5" s="16">
        <v>6578053</v>
      </c>
      <c r="D5" s="16">
        <v>0</v>
      </c>
      <c r="E5" s="16">
        <v>57828</v>
      </c>
      <c r="F5" s="16">
        <v>1895878</v>
      </c>
      <c r="G5" s="2">
        <v>224201414</v>
      </c>
      <c r="H5" s="2">
        <v>137610121</v>
      </c>
      <c r="I5" s="2">
        <v>3979188</v>
      </c>
      <c r="J5" s="2">
        <v>30873233</v>
      </c>
      <c r="K5" s="2">
        <v>10587196</v>
      </c>
      <c r="L5" s="2">
        <v>16771322</v>
      </c>
      <c r="M5" s="2">
        <v>4927893</v>
      </c>
    </row>
    <row r="6" spans="1:13">
      <c r="A6" t="s">
        <v>5</v>
      </c>
      <c r="B6" s="16">
        <v>23308420</v>
      </c>
      <c r="C6" s="16">
        <v>4494373</v>
      </c>
      <c r="D6" s="16">
        <v>420048</v>
      </c>
      <c r="E6" s="16">
        <v>2253092</v>
      </c>
      <c r="F6" s="16">
        <v>4306583</v>
      </c>
      <c r="G6" s="2">
        <v>36632982</v>
      </c>
      <c r="H6" s="2">
        <v>28158947</v>
      </c>
      <c r="I6" s="2">
        <v>4348</v>
      </c>
      <c r="J6" s="2">
        <v>14648371</v>
      </c>
      <c r="K6" s="2">
        <v>1860776</v>
      </c>
      <c r="L6" s="2">
        <v>6252655</v>
      </c>
      <c r="M6" s="2">
        <v>5216397</v>
      </c>
    </row>
    <row r="7" spans="1:13">
      <c r="A7" t="s">
        <v>6</v>
      </c>
      <c r="B7" s="16">
        <v>18653953</v>
      </c>
      <c r="C7" s="16">
        <v>2177868</v>
      </c>
      <c r="D7" s="16">
        <v>0</v>
      </c>
      <c r="E7" s="16">
        <v>0</v>
      </c>
      <c r="F7" s="16">
        <v>2133</v>
      </c>
      <c r="G7" s="2">
        <v>37599584</v>
      </c>
      <c r="H7" s="2">
        <v>7691128</v>
      </c>
      <c r="I7" s="2">
        <v>0</v>
      </c>
      <c r="J7" s="2">
        <v>2324400</v>
      </c>
      <c r="K7" s="2">
        <v>1218410</v>
      </c>
      <c r="L7" s="2">
        <v>906668</v>
      </c>
      <c r="M7" s="2">
        <v>1685412</v>
      </c>
    </row>
    <row r="8" spans="1:13">
      <c r="A8" t="s">
        <v>7</v>
      </c>
      <c r="B8" s="16">
        <v>654089983</v>
      </c>
      <c r="C8" s="16">
        <v>46831807</v>
      </c>
      <c r="D8" s="16">
        <v>0</v>
      </c>
      <c r="E8" s="16">
        <v>1069819</v>
      </c>
      <c r="F8" s="16">
        <v>15830520</v>
      </c>
      <c r="G8" s="2">
        <v>736683147</v>
      </c>
      <c r="H8" s="2">
        <v>464514724</v>
      </c>
      <c r="I8" s="2">
        <v>20595289</v>
      </c>
      <c r="J8" s="2">
        <v>322460838</v>
      </c>
      <c r="K8" s="2">
        <v>27361410</v>
      </c>
      <c r="L8" s="2">
        <v>59201753</v>
      </c>
      <c r="M8" s="2">
        <v>44267447</v>
      </c>
    </row>
    <row r="9" spans="1:13">
      <c r="A9" t="s">
        <v>8</v>
      </c>
      <c r="B9" s="16">
        <v>8323312</v>
      </c>
      <c r="C9" s="16">
        <v>2116882</v>
      </c>
      <c r="D9" s="16">
        <v>0</v>
      </c>
      <c r="E9" s="16">
        <v>774480</v>
      </c>
      <c r="F9" s="16">
        <v>323719</v>
      </c>
      <c r="G9" s="2">
        <v>48574054</v>
      </c>
      <c r="H9" s="2">
        <v>18881731</v>
      </c>
      <c r="I9" s="2">
        <v>425701</v>
      </c>
      <c r="J9" s="2">
        <v>3906101</v>
      </c>
      <c r="K9" s="2">
        <v>925119</v>
      </c>
      <c r="L9" s="2">
        <v>1019570</v>
      </c>
      <c r="M9" s="2">
        <v>949759</v>
      </c>
    </row>
    <row r="10" spans="1:13">
      <c r="A10" t="s">
        <v>9</v>
      </c>
      <c r="B10" s="16">
        <v>121752187</v>
      </c>
      <c r="C10" s="16">
        <v>17108336</v>
      </c>
      <c r="D10" s="16">
        <v>0</v>
      </c>
      <c r="E10" s="16">
        <v>6565015</v>
      </c>
      <c r="F10" s="16">
        <v>5619234</v>
      </c>
      <c r="G10" s="2">
        <v>114714534</v>
      </c>
      <c r="H10" s="2">
        <v>106876582</v>
      </c>
      <c r="I10" s="2">
        <v>13207253</v>
      </c>
      <c r="J10" s="2">
        <v>56331980</v>
      </c>
      <c r="K10" s="2">
        <v>4565390</v>
      </c>
      <c r="L10" s="2">
        <v>12094525</v>
      </c>
      <c r="M10" s="2">
        <v>14781620</v>
      </c>
    </row>
    <row r="11" spans="1:13">
      <c r="A11" t="s">
        <v>10</v>
      </c>
      <c r="B11" s="16">
        <v>285199681</v>
      </c>
      <c r="C11" s="16">
        <v>35287032</v>
      </c>
      <c r="D11" s="16">
        <v>9263634</v>
      </c>
      <c r="E11" s="16">
        <v>0</v>
      </c>
      <c r="F11" s="16">
        <v>29263597</v>
      </c>
      <c r="G11" s="2">
        <v>913381480</v>
      </c>
      <c r="H11" s="2">
        <v>554815320</v>
      </c>
      <c r="I11" s="2">
        <v>5777627</v>
      </c>
      <c r="J11" s="2">
        <v>70593168</v>
      </c>
      <c r="K11" s="2">
        <v>11046842</v>
      </c>
      <c r="L11" s="2">
        <v>102320096</v>
      </c>
      <c r="M11" s="2">
        <v>15231042</v>
      </c>
    </row>
    <row r="12" spans="1:13">
      <c r="A12" t="s">
        <v>11</v>
      </c>
      <c r="B12" s="16">
        <v>13731422</v>
      </c>
      <c r="C12" s="16">
        <v>1686698</v>
      </c>
      <c r="D12" s="16">
        <v>0</v>
      </c>
      <c r="E12" s="16">
        <v>2398</v>
      </c>
      <c r="F12" s="16">
        <v>245166</v>
      </c>
      <c r="G12" s="2">
        <v>50098270</v>
      </c>
      <c r="H12" s="2">
        <v>17054502</v>
      </c>
      <c r="I12" s="2">
        <v>790771</v>
      </c>
      <c r="J12" s="2">
        <v>15874893</v>
      </c>
      <c r="K12" s="2">
        <v>829383</v>
      </c>
      <c r="L12" s="2">
        <v>622080</v>
      </c>
      <c r="M12" s="2">
        <v>2133854</v>
      </c>
    </row>
    <row r="13" spans="1:13">
      <c r="A13" t="s">
        <v>13</v>
      </c>
      <c r="B13" s="16">
        <v>51601703</v>
      </c>
      <c r="C13" s="16">
        <v>18643161</v>
      </c>
      <c r="D13" s="16">
        <v>0</v>
      </c>
      <c r="E13" s="16">
        <v>12150</v>
      </c>
      <c r="F13" s="16">
        <v>3739289</v>
      </c>
      <c r="G13" s="2">
        <v>202310659</v>
      </c>
      <c r="H13" s="2">
        <v>108166073</v>
      </c>
      <c r="I13" s="2">
        <v>0</v>
      </c>
      <c r="J13" s="2">
        <v>52893611</v>
      </c>
      <c r="K13" s="2">
        <v>4762253</v>
      </c>
      <c r="L13" s="2">
        <v>11143739</v>
      </c>
      <c r="M13" s="2">
        <v>4336717</v>
      </c>
    </row>
    <row r="14" spans="1:13">
      <c r="A14" t="s">
        <v>14</v>
      </c>
      <c r="B14" s="16">
        <v>14903385</v>
      </c>
      <c r="C14" s="16">
        <v>1591553</v>
      </c>
      <c r="D14" s="16">
        <v>30361</v>
      </c>
      <c r="E14" s="16">
        <v>2782650</v>
      </c>
      <c r="F14" s="16">
        <v>351223</v>
      </c>
      <c r="G14" s="2">
        <v>28975357</v>
      </c>
      <c r="H14" s="2">
        <v>12091497</v>
      </c>
      <c r="I14" s="2">
        <v>7036930</v>
      </c>
      <c r="J14" s="2">
        <v>12204289</v>
      </c>
      <c r="K14" s="2">
        <v>1988576</v>
      </c>
      <c r="L14" s="2">
        <v>1311640</v>
      </c>
      <c r="M14" s="2">
        <v>887388</v>
      </c>
    </row>
    <row r="15" spans="1:13">
      <c r="A15" t="s">
        <v>15</v>
      </c>
      <c r="B15" s="16">
        <v>401821435</v>
      </c>
      <c r="C15" s="16">
        <v>50546482</v>
      </c>
      <c r="D15" s="16">
        <v>667594</v>
      </c>
      <c r="E15" s="16">
        <v>3117362</v>
      </c>
      <c r="F15" s="16">
        <v>10715650</v>
      </c>
      <c r="G15" s="2">
        <v>740299498</v>
      </c>
      <c r="H15" s="2">
        <v>428500256</v>
      </c>
      <c r="I15" s="2">
        <v>11923683</v>
      </c>
      <c r="J15" s="2">
        <v>220994311</v>
      </c>
      <c r="K15" s="2">
        <v>26132973</v>
      </c>
      <c r="L15" s="2">
        <v>64803597</v>
      </c>
      <c r="M15" s="2">
        <v>32893137</v>
      </c>
    </row>
    <row r="16" spans="1:13">
      <c r="A16" t="s">
        <v>16</v>
      </c>
      <c r="B16" s="16">
        <v>28598313</v>
      </c>
      <c r="C16" s="16">
        <v>5448417</v>
      </c>
      <c r="D16" s="16">
        <v>0</v>
      </c>
      <c r="E16" s="16">
        <v>245917</v>
      </c>
      <c r="F16" s="16">
        <v>2166625</v>
      </c>
      <c r="G16" s="2">
        <v>156735742</v>
      </c>
      <c r="H16" s="2">
        <v>82998474</v>
      </c>
      <c r="I16" s="2">
        <v>8200793</v>
      </c>
      <c r="J16" s="2">
        <v>14694754</v>
      </c>
      <c r="K16" s="2">
        <v>1193361</v>
      </c>
      <c r="L16" s="2">
        <v>4686129</v>
      </c>
      <c r="M16" s="2">
        <v>3341451</v>
      </c>
    </row>
    <row r="17" spans="1:13">
      <c r="A17" t="s">
        <v>17</v>
      </c>
      <c r="B17" s="16">
        <v>28047442</v>
      </c>
      <c r="C17" s="16">
        <v>4414350</v>
      </c>
      <c r="D17" s="16">
        <v>0</v>
      </c>
      <c r="E17" s="16">
        <v>977630</v>
      </c>
      <c r="F17" s="16">
        <v>10512962</v>
      </c>
      <c r="G17" s="2">
        <v>85382927</v>
      </c>
      <c r="H17" s="2">
        <v>30135536</v>
      </c>
      <c r="I17" s="2">
        <v>1734240</v>
      </c>
      <c r="J17" s="2">
        <v>26900385</v>
      </c>
      <c r="K17" s="2">
        <v>1698498</v>
      </c>
      <c r="L17" s="2">
        <v>4190583</v>
      </c>
      <c r="M17" s="2">
        <v>4208551</v>
      </c>
    </row>
    <row r="18" spans="1:13">
      <c r="A18" t="s">
        <v>18</v>
      </c>
      <c r="B18" s="16">
        <v>9250527</v>
      </c>
      <c r="C18" s="16">
        <v>1416221</v>
      </c>
      <c r="D18" s="16">
        <v>0</v>
      </c>
      <c r="E18" s="16">
        <v>52782</v>
      </c>
      <c r="F18" s="16">
        <v>421652</v>
      </c>
      <c r="G18" s="2">
        <v>42957239</v>
      </c>
      <c r="H18" s="2">
        <v>15371170</v>
      </c>
      <c r="I18" s="2">
        <v>839329</v>
      </c>
      <c r="J18" s="2">
        <v>6156562</v>
      </c>
      <c r="K18" s="2">
        <v>684761</v>
      </c>
      <c r="L18" s="2">
        <v>4183160</v>
      </c>
      <c r="M18" s="2">
        <v>300553</v>
      </c>
    </row>
    <row r="19" spans="1:13">
      <c r="A19" t="s">
        <v>19</v>
      </c>
      <c r="B19" s="16">
        <v>8373318480</v>
      </c>
      <c r="C19" s="16">
        <v>90814274</v>
      </c>
      <c r="D19" s="16">
        <v>52196337</v>
      </c>
      <c r="E19" s="16">
        <v>9715501</v>
      </c>
      <c r="F19" s="16">
        <v>599678273</v>
      </c>
      <c r="G19" s="2">
        <v>8658241746</v>
      </c>
      <c r="H19" s="2">
        <v>5728512922</v>
      </c>
      <c r="I19" s="2">
        <v>43333869</v>
      </c>
      <c r="J19" s="2">
        <v>3118207687</v>
      </c>
      <c r="K19" s="2">
        <v>197504299</v>
      </c>
      <c r="L19" s="2">
        <v>409636996</v>
      </c>
      <c r="M19" s="2">
        <v>95454308</v>
      </c>
    </row>
    <row r="20" spans="1:13">
      <c r="A20" t="s">
        <v>20</v>
      </c>
      <c r="B20" s="16">
        <v>49723629</v>
      </c>
      <c r="C20" s="16">
        <v>9328304</v>
      </c>
      <c r="D20" s="16">
        <v>0</v>
      </c>
      <c r="E20" s="16">
        <v>5603075</v>
      </c>
      <c r="F20" s="16">
        <v>5520173</v>
      </c>
      <c r="G20" s="2">
        <v>123372482</v>
      </c>
      <c r="H20" s="2">
        <v>83516499</v>
      </c>
      <c r="I20" s="2">
        <v>2108897</v>
      </c>
      <c r="J20" s="2">
        <v>53356323</v>
      </c>
      <c r="K20" s="2">
        <v>4738439</v>
      </c>
      <c r="L20" s="2">
        <v>10043193</v>
      </c>
      <c r="M20" s="2">
        <v>8978189</v>
      </c>
    </row>
    <row r="21" spans="1:13">
      <c r="A21" t="s">
        <v>21</v>
      </c>
      <c r="B21" s="16">
        <v>233634715</v>
      </c>
      <c r="C21" s="16">
        <v>20592708</v>
      </c>
      <c r="D21" s="16">
        <v>70867</v>
      </c>
      <c r="E21" s="16">
        <v>4941427</v>
      </c>
      <c r="F21" s="16">
        <v>6602186</v>
      </c>
      <c r="G21" s="2">
        <v>259325461</v>
      </c>
      <c r="H21" s="2">
        <v>99008956</v>
      </c>
      <c r="I21" s="2">
        <v>30055997</v>
      </c>
      <c r="J21" s="2">
        <v>76289388</v>
      </c>
      <c r="K21" s="2">
        <v>10201220</v>
      </c>
      <c r="L21" s="2">
        <v>10855114</v>
      </c>
      <c r="M21" s="2">
        <v>19059815</v>
      </c>
    </row>
    <row r="22" spans="1:13">
      <c r="A22" t="s">
        <v>22</v>
      </c>
      <c r="B22" s="16">
        <v>9160320</v>
      </c>
      <c r="C22" s="16">
        <v>1679193</v>
      </c>
      <c r="D22" s="16">
        <v>0</v>
      </c>
      <c r="E22" s="16">
        <v>18033015</v>
      </c>
      <c r="F22" s="16">
        <v>255039</v>
      </c>
      <c r="G22" s="2">
        <v>37704048</v>
      </c>
      <c r="H22" s="2">
        <v>9536932</v>
      </c>
      <c r="I22" s="2">
        <v>0</v>
      </c>
      <c r="J22" s="2">
        <v>4007183</v>
      </c>
      <c r="K22" s="2">
        <v>389840</v>
      </c>
      <c r="L22" s="2">
        <v>2477583</v>
      </c>
      <c r="M22" s="2">
        <v>183980</v>
      </c>
    </row>
    <row r="23" spans="1:13">
      <c r="A23" t="s">
        <v>23</v>
      </c>
      <c r="B23" s="16">
        <v>54627089</v>
      </c>
      <c r="C23" s="16">
        <v>31030407</v>
      </c>
      <c r="D23" s="16">
        <v>52319</v>
      </c>
      <c r="E23" s="16">
        <v>7960905</v>
      </c>
      <c r="F23" s="16">
        <v>7762253</v>
      </c>
      <c r="G23" s="2">
        <v>105631288</v>
      </c>
      <c r="H23" s="2">
        <v>66744000</v>
      </c>
      <c r="I23" s="2">
        <v>1264769</v>
      </c>
      <c r="J23" s="2">
        <v>16428326</v>
      </c>
      <c r="K23" s="2">
        <v>978125</v>
      </c>
      <c r="L23" s="2">
        <v>2966858</v>
      </c>
      <c r="M23" s="2">
        <v>5477352</v>
      </c>
    </row>
    <row r="24" spans="1:13">
      <c r="A24" t="s">
        <v>24</v>
      </c>
      <c r="B24" s="16">
        <v>109231690</v>
      </c>
      <c r="C24" s="16">
        <v>20544784</v>
      </c>
      <c r="D24" s="16">
        <v>0</v>
      </c>
      <c r="E24" s="16">
        <v>974224</v>
      </c>
      <c r="F24" s="16">
        <v>2454419</v>
      </c>
      <c r="G24" s="2">
        <v>235668945</v>
      </c>
      <c r="H24" s="2">
        <v>133625286</v>
      </c>
      <c r="I24" s="2">
        <v>48764</v>
      </c>
      <c r="J24" s="2">
        <v>44868109</v>
      </c>
      <c r="K24" s="2">
        <v>9397148</v>
      </c>
      <c r="L24" s="2">
        <v>9417395</v>
      </c>
      <c r="M24" s="2">
        <v>5514948</v>
      </c>
    </row>
    <row r="25" spans="1:13">
      <c r="A25" t="s">
        <v>25</v>
      </c>
      <c r="B25" s="16">
        <v>5011754</v>
      </c>
      <c r="C25" s="16">
        <v>324703</v>
      </c>
      <c r="D25" s="16">
        <v>0</v>
      </c>
      <c r="E25" s="16">
        <v>67667</v>
      </c>
      <c r="F25" s="16">
        <v>129481</v>
      </c>
      <c r="G25" s="2">
        <v>19279742</v>
      </c>
      <c r="H25" s="2">
        <v>9128703</v>
      </c>
      <c r="I25" s="2">
        <v>8586</v>
      </c>
      <c r="J25" s="2">
        <v>1077798</v>
      </c>
      <c r="K25" s="2">
        <v>407769</v>
      </c>
      <c r="L25" s="2">
        <v>622427</v>
      </c>
      <c r="M25" s="2">
        <v>142784</v>
      </c>
    </row>
    <row r="26" spans="1:13">
      <c r="A26" t="s">
        <v>26</v>
      </c>
      <c r="B26" s="16">
        <v>23055043</v>
      </c>
      <c r="C26" s="16">
        <v>819440</v>
      </c>
      <c r="D26" s="16">
        <v>0</v>
      </c>
      <c r="E26" s="16">
        <v>3758613</v>
      </c>
      <c r="F26" s="16">
        <v>658412</v>
      </c>
      <c r="G26" s="2">
        <v>22536447</v>
      </c>
      <c r="H26" s="2">
        <v>9033528</v>
      </c>
      <c r="I26" s="2">
        <v>330783</v>
      </c>
      <c r="J26" s="2">
        <v>5282447</v>
      </c>
      <c r="K26" s="2">
        <v>1097518</v>
      </c>
      <c r="L26" s="2">
        <v>1456021</v>
      </c>
      <c r="M26" s="2">
        <v>660632</v>
      </c>
    </row>
    <row r="27" spans="1:13">
      <c r="A27" t="s">
        <v>27</v>
      </c>
      <c r="B27" s="16">
        <v>197970438</v>
      </c>
      <c r="C27" s="16">
        <v>41551390</v>
      </c>
      <c r="D27" s="16">
        <v>0</v>
      </c>
      <c r="E27" s="16">
        <v>23528875</v>
      </c>
      <c r="F27" s="16">
        <v>7414862</v>
      </c>
      <c r="G27" s="2">
        <v>314621047</v>
      </c>
      <c r="H27" s="2">
        <v>260415113</v>
      </c>
      <c r="I27" s="2">
        <v>7125031</v>
      </c>
      <c r="J27" s="2">
        <v>83534148</v>
      </c>
      <c r="K27" s="2">
        <v>12015996</v>
      </c>
      <c r="L27" s="2">
        <v>22832231</v>
      </c>
      <c r="M27" s="2">
        <v>23720130</v>
      </c>
    </row>
    <row r="28" spans="1:13">
      <c r="A28" t="s">
        <v>28</v>
      </c>
      <c r="B28" s="16">
        <v>128392882</v>
      </c>
      <c r="C28" s="16">
        <v>12105346</v>
      </c>
      <c r="D28" s="16">
        <v>0</v>
      </c>
      <c r="E28" s="16">
        <v>8551265</v>
      </c>
      <c r="F28" s="16">
        <v>2490887</v>
      </c>
      <c r="G28" s="2">
        <v>143477080</v>
      </c>
      <c r="H28" s="2">
        <v>64573501</v>
      </c>
      <c r="I28" s="2">
        <v>8944632</v>
      </c>
      <c r="J28" s="2">
        <v>42612483</v>
      </c>
      <c r="K28" s="2">
        <v>3861971</v>
      </c>
      <c r="L28" s="2">
        <v>10227109</v>
      </c>
      <c r="M28" s="2">
        <v>14708792</v>
      </c>
    </row>
    <row r="29" spans="1:13">
      <c r="A29" t="s">
        <v>29</v>
      </c>
      <c r="B29" s="16">
        <v>44692537</v>
      </c>
      <c r="C29" s="16">
        <v>9991912</v>
      </c>
      <c r="D29" s="16">
        <v>0</v>
      </c>
      <c r="E29" s="16">
        <v>815404</v>
      </c>
      <c r="F29" s="16">
        <v>2485601</v>
      </c>
      <c r="G29" s="2">
        <v>67300799</v>
      </c>
      <c r="H29" s="2">
        <v>52124618</v>
      </c>
      <c r="I29" s="2">
        <v>771241</v>
      </c>
      <c r="J29" s="2">
        <v>16316785</v>
      </c>
      <c r="K29" s="2">
        <v>3427369</v>
      </c>
      <c r="L29" s="2">
        <v>5185324</v>
      </c>
      <c r="M29" s="2">
        <v>5749453</v>
      </c>
    </row>
    <row r="30" spans="1:13">
      <c r="A30" t="s">
        <v>30</v>
      </c>
      <c r="B30" s="16">
        <v>1106137897</v>
      </c>
      <c r="C30" s="16">
        <v>6893367</v>
      </c>
      <c r="D30" s="16">
        <v>0</v>
      </c>
      <c r="E30" s="16">
        <v>0</v>
      </c>
      <c r="F30" s="16">
        <v>39440758</v>
      </c>
      <c r="G30" s="2">
        <v>1915179642</v>
      </c>
      <c r="H30" s="2">
        <v>1145120805</v>
      </c>
      <c r="I30" s="2">
        <v>87671999</v>
      </c>
      <c r="J30" s="2">
        <v>565409744</v>
      </c>
      <c r="K30" s="2">
        <v>57842612</v>
      </c>
      <c r="L30" s="2">
        <v>111942132</v>
      </c>
      <c r="M30" s="2">
        <v>27819466</v>
      </c>
    </row>
    <row r="31" spans="1:13">
      <c r="A31" t="s">
        <v>31</v>
      </c>
      <c r="B31" s="16">
        <v>213866671</v>
      </c>
      <c r="C31" s="16">
        <v>27691701</v>
      </c>
      <c r="D31" s="16">
        <v>1436863</v>
      </c>
      <c r="E31" s="16">
        <v>22273105</v>
      </c>
      <c r="F31" s="16">
        <v>8770882</v>
      </c>
      <c r="G31" s="2">
        <v>227965329</v>
      </c>
      <c r="H31" s="2">
        <v>152640097</v>
      </c>
      <c r="I31" s="2">
        <v>2592238</v>
      </c>
      <c r="J31" s="2">
        <v>74030933</v>
      </c>
      <c r="K31" s="2">
        <v>11340843</v>
      </c>
      <c r="L31" s="2">
        <v>11511054</v>
      </c>
      <c r="M31" s="2">
        <v>12171309</v>
      </c>
    </row>
    <row r="32" spans="1:13">
      <c r="A32" t="s">
        <v>32</v>
      </c>
      <c r="B32" s="16">
        <v>12827034</v>
      </c>
      <c r="C32" s="16">
        <v>2834217</v>
      </c>
      <c r="D32" s="16">
        <v>0</v>
      </c>
      <c r="E32" s="16">
        <v>1679220</v>
      </c>
      <c r="F32" s="16">
        <v>752735</v>
      </c>
      <c r="G32" s="2">
        <v>35562888</v>
      </c>
      <c r="H32" s="2">
        <v>10468991</v>
      </c>
      <c r="I32" s="2">
        <v>0</v>
      </c>
      <c r="J32" s="2">
        <v>5988620</v>
      </c>
      <c r="K32" s="2">
        <v>741700</v>
      </c>
      <c r="L32" s="2">
        <v>1969958</v>
      </c>
      <c r="M32" s="2">
        <v>971694</v>
      </c>
    </row>
    <row r="33" spans="1:13">
      <c r="A33" t="s">
        <v>33</v>
      </c>
      <c r="B33" s="16">
        <v>940499364</v>
      </c>
      <c r="C33" s="16">
        <v>39204146</v>
      </c>
      <c r="D33" s="16">
        <v>9543179</v>
      </c>
      <c r="E33" s="16">
        <v>5026594</v>
      </c>
      <c r="F33" s="16">
        <v>72118707</v>
      </c>
      <c r="G33" s="2">
        <v>1376076616</v>
      </c>
      <c r="H33" s="2">
        <v>1212027694</v>
      </c>
      <c r="I33" s="2">
        <v>20340315</v>
      </c>
      <c r="J33" s="2">
        <v>675203145</v>
      </c>
      <c r="K33" s="2">
        <v>62426325</v>
      </c>
      <c r="L33" s="2">
        <v>96041130</v>
      </c>
      <c r="M33" s="2">
        <v>28354318</v>
      </c>
    </row>
    <row r="34" spans="1:13">
      <c r="A34" t="s">
        <v>34</v>
      </c>
      <c r="B34" s="16">
        <v>528910177</v>
      </c>
      <c r="C34" s="16">
        <v>128524625</v>
      </c>
      <c r="D34" s="16">
        <v>0</v>
      </c>
      <c r="E34" s="16">
        <v>5240094</v>
      </c>
      <c r="F34" s="16">
        <v>36654982</v>
      </c>
      <c r="G34" s="2">
        <v>1293127485</v>
      </c>
      <c r="H34" s="2">
        <v>600666286</v>
      </c>
      <c r="I34" s="2">
        <v>83872886</v>
      </c>
      <c r="J34" s="2">
        <v>305089485</v>
      </c>
      <c r="K34" s="2">
        <v>46015419</v>
      </c>
      <c r="L34" s="2">
        <v>171291439</v>
      </c>
      <c r="M34" s="2">
        <v>86176513</v>
      </c>
    </row>
    <row r="35" spans="1:13">
      <c r="A35" t="s">
        <v>35</v>
      </c>
      <c r="B35" s="16">
        <v>20858445</v>
      </c>
      <c r="C35" s="16">
        <v>2643469</v>
      </c>
      <c r="D35" s="16">
        <v>0</v>
      </c>
      <c r="E35" s="16">
        <v>388077</v>
      </c>
      <c r="F35" s="16">
        <v>1024266</v>
      </c>
      <c r="G35" s="2">
        <v>44474754</v>
      </c>
      <c r="H35" s="2">
        <v>39501602</v>
      </c>
      <c r="I35" s="2">
        <v>6681375</v>
      </c>
      <c r="J35" s="2">
        <v>13588506</v>
      </c>
      <c r="K35" s="2">
        <v>866290</v>
      </c>
      <c r="L35" s="2">
        <v>8044866</v>
      </c>
      <c r="M35" s="2">
        <v>3863929</v>
      </c>
    </row>
    <row r="36" spans="1:13">
      <c r="A36" t="s">
        <v>36</v>
      </c>
      <c r="B36" s="16">
        <v>929004032</v>
      </c>
      <c r="C36" s="16">
        <v>30014989</v>
      </c>
      <c r="D36" s="16">
        <v>0</v>
      </c>
      <c r="E36" s="16">
        <v>12083365</v>
      </c>
      <c r="F36" s="16">
        <v>26000570</v>
      </c>
      <c r="G36" s="2">
        <v>1780074995</v>
      </c>
      <c r="H36" s="2">
        <v>1157950921</v>
      </c>
      <c r="I36" s="2">
        <v>28634465</v>
      </c>
      <c r="J36" s="2">
        <v>487974766</v>
      </c>
      <c r="K36" s="2">
        <v>15061657</v>
      </c>
      <c r="L36" s="2">
        <v>105221775</v>
      </c>
      <c r="M36" s="2">
        <v>29146953</v>
      </c>
    </row>
    <row r="37" spans="1:13">
      <c r="A37" t="s">
        <v>37</v>
      </c>
      <c r="B37" s="16">
        <v>1483012841</v>
      </c>
      <c r="C37" s="16">
        <v>37809807</v>
      </c>
      <c r="D37" s="16">
        <v>0</v>
      </c>
      <c r="E37" s="16">
        <v>5387781</v>
      </c>
      <c r="F37" s="16">
        <v>38894535</v>
      </c>
      <c r="G37" s="2">
        <v>1818874334</v>
      </c>
      <c r="H37" s="2">
        <v>1527625929</v>
      </c>
      <c r="I37" s="2">
        <v>38605292</v>
      </c>
      <c r="J37" s="2">
        <v>463588405</v>
      </c>
      <c r="K37" s="2">
        <v>51822258</v>
      </c>
      <c r="L37" s="2">
        <v>86925929</v>
      </c>
      <c r="M37" s="2">
        <v>58794337</v>
      </c>
    </row>
    <row r="38" spans="1:13">
      <c r="A38" t="s">
        <v>39</v>
      </c>
      <c r="B38" s="16">
        <v>309347208</v>
      </c>
      <c r="C38" s="16">
        <v>40322184</v>
      </c>
      <c r="D38" s="16">
        <v>193306</v>
      </c>
      <c r="E38" s="16">
        <v>1042973</v>
      </c>
      <c r="F38" s="2">
        <v>19663655</v>
      </c>
      <c r="G38" s="2">
        <v>603255501</v>
      </c>
      <c r="H38" s="2">
        <v>320487576</v>
      </c>
      <c r="I38" s="2">
        <v>7859437</v>
      </c>
      <c r="J38" s="2">
        <v>164183316</v>
      </c>
      <c r="K38" s="2">
        <v>11615559</v>
      </c>
      <c r="L38" s="2">
        <v>26673382</v>
      </c>
      <c r="M38" s="2">
        <v>10918222</v>
      </c>
    </row>
    <row r="39" spans="1:13">
      <c r="A39" t="s">
        <v>40</v>
      </c>
      <c r="B39" s="16">
        <v>203561665</v>
      </c>
      <c r="C39" s="16">
        <v>13617482</v>
      </c>
      <c r="D39" s="2">
        <v>1835294</v>
      </c>
      <c r="E39" s="2">
        <v>14983551</v>
      </c>
      <c r="F39" s="16">
        <v>5839370</v>
      </c>
      <c r="G39" s="2">
        <v>243005695</v>
      </c>
      <c r="H39" s="2">
        <v>102495678</v>
      </c>
      <c r="I39" s="2">
        <v>3075762</v>
      </c>
      <c r="J39" s="2">
        <v>51682237</v>
      </c>
      <c r="K39" s="2">
        <v>8141358</v>
      </c>
      <c r="L39" s="2">
        <v>13659876</v>
      </c>
      <c r="M39" s="2">
        <v>11773409</v>
      </c>
    </row>
    <row r="40" spans="1:13">
      <c r="A40" t="s">
        <v>41</v>
      </c>
      <c r="B40" s="16">
        <v>611006082</v>
      </c>
      <c r="C40" s="16">
        <v>35244248</v>
      </c>
      <c r="D40" s="16">
        <v>0</v>
      </c>
      <c r="E40" s="16">
        <v>2618877</v>
      </c>
      <c r="F40" s="16">
        <v>88786890</v>
      </c>
      <c r="G40" s="2">
        <v>567666376</v>
      </c>
      <c r="H40" s="2">
        <v>181480278</v>
      </c>
      <c r="I40" s="2">
        <v>21565478</v>
      </c>
      <c r="J40" s="2">
        <v>221378231</v>
      </c>
      <c r="K40" s="2">
        <v>10214132</v>
      </c>
      <c r="L40" s="2">
        <v>37518705</v>
      </c>
      <c r="M40" s="2">
        <v>18249724</v>
      </c>
    </row>
    <row r="41" spans="1:13">
      <c r="A41" t="s">
        <v>42</v>
      </c>
      <c r="B41" s="2">
        <v>313328233</v>
      </c>
      <c r="C41" s="16">
        <v>28291893</v>
      </c>
      <c r="D41" s="16">
        <v>8559028</v>
      </c>
      <c r="E41" s="16">
        <v>12534806</v>
      </c>
      <c r="F41" s="16">
        <v>8768287</v>
      </c>
      <c r="G41" s="2">
        <v>341946555</v>
      </c>
      <c r="H41" s="2">
        <v>137849510</v>
      </c>
      <c r="I41" s="2">
        <v>6847542</v>
      </c>
      <c r="J41" s="2">
        <v>217952905</v>
      </c>
      <c r="K41" s="2">
        <v>9467506</v>
      </c>
      <c r="L41" s="2">
        <v>23735900</v>
      </c>
      <c r="M41" s="2">
        <v>19759100</v>
      </c>
    </row>
    <row r="42" spans="1:13">
      <c r="A42" t="s">
        <v>43</v>
      </c>
      <c r="B42" s="16">
        <v>1588316780</v>
      </c>
      <c r="C42" s="2">
        <v>5458432</v>
      </c>
      <c r="D42" s="16">
        <v>0</v>
      </c>
      <c r="E42" s="16">
        <v>506522</v>
      </c>
      <c r="F42" s="16">
        <v>99453622</v>
      </c>
      <c r="G42" s="2">
        <v>1640550322</v>
      </c>
      <c r="H42" s="2">
        <v>758351987</v>
      </c>
      <c r="I42" s="2">
        <v>0</v>
      </c>
      <c r="J42" s="2">
        <v>197447380</v>
      </c>
      <c r="K42" s="2">
        <v>50297695</v>
      </c>
      <c r="L42" s="2">
        <v>87149619</v>
      </c>
      <c r="M42" s="2">
        <v>45722089</v>
      </c>
    </row>
    <row r="43" spans="1:13">
      <c r="A43" t="s">
        <v>44</v>
      </c>
      <c r="B43" s="16">
        <v>129749166</v>
      </c>
      <c r="C43" s="16">
        <v>26026487</v>
      </c>
      <c r="D43" s="16">
        <v>0</v>
      </c>
      <c r="E43" s="16">
        <v>10237089</v>
      </c>
      <c r="F43" s="16">
        <v>14233444</v>
      </c>
      <c r="G43" s="2">
        <v>266238118</v>
      </c>
      <c r="H43" s="2">
        <v>128297572</v>
      </c>
      <c r="I43" s="2">
        <v>6907421</v>
      </c>
      <c r="J43" s="2">
        <v>82855575</v>
      </c>
      <c r="K43" s="2">
        <v>12938670</v>
      </c>
      <c r="L43" s="2">
        <v>28447216</v>
      </c>
      <c r="M43" s="2">
        <v>13781550</v>
      </c>
    </row>
    <row r="44" spans="1:13">
      <c r="A44" t="s">
        <v>45</v>
      </c>
      <c r="B44" s="16">
        <v>55814490</v>
      </c>
      <c r="C44" s="16">
        <v>5147617</v>
      </c>
      <c r="D44" s="16">
        <v>2449622</v>
      </c>
      <c r="E44" s="16">
        <v>1760489</v>
      </c>
      <c r="F44" s="16">
        <v>1804219</v>
      </c>
      <c r="G44" s="2">
        <v>183795802</v>
      </c>
      <c r="H44" s="2">
        <v>109374875</v>
      </c>
      <c r="I44" s="2">
        <v>350809</v>
      </c>
      <c r="J44" s="2">
        <v>23969457</v>
      </c>
      <c r="K44" s="2">
        <v>4867062</v>
      </c>
      <c r="L44" s="2">
        <v>20576795</v>
      </c>
      <c r="M44" s="2">
        <v>5830658</v>
      </c>
    </row>
    <row r="45" spans="1:13">
      <c r="A45" t="s">
        <v>46</v>
      </c>
      <c r="B45" s="16">
        <v>4002029</v>
      </c>
      <c r="C45" s="16">
        <v>196419</v>
      </c>
      <c r="D45" s="16">
        <v>0</v>
      </c>
      <c r="E45" s="16">
        <v>388452</v>
      </c>
      <c r="F45" s="16">
        <v>111810</v>
      </c>
      <c r="G45" s="2">
        <v>12670904</v>
      </c>
      <c r="H45" s="2">
        <v>4981368</v>
      </c>
      <c r="I45" s="2">
        <v>0</v>
      </c>
      <c r="J45" s="2">
        <v>2497152</v>
      </c>
      <c r="K45" s="2">
        <v>209757</v>
      </c>
      <c r="L45" s="2">
        <v>1032592</v>
      </c>
      <c r="M45" s="2">
        <v>88612</v>
      </c>
    </row>
    <row r="46" spans="1:13">
      <c r="A46" t="s">
        <v>47</v>
      </c>
      <c r="B46" s="16">
        <v>19239638</v>
      </c>
      <c r="C46" s="16">
        <v>1328527</v>
      </c>
      <c r="D46" s="16">
        <v>304154</v>
      </c>
      <c r="E46" s="16">
        <v>1599532</v>
      </c>
      <c r="F46" s="16">
        <v>659178</v>
      </c>
      <c r="G46" s="2">
        <v>53926299</v>
      </c>
      <c r="H46" s="2">
        <v>28105883</v>
      </c>
      <c r="I46" s="2">
        <v>250104</v>
      </c>
      <c r="J46" s="2">
        <v>6282842</v>
      </c>
      <c r="K46" s="2">
        <v>1214934</v>
      </c>
      <c r="L46" s="2">
        <v>2366580</v>
      </c>
      <c r="M46" s="2">
        <v>1417551</v>
      </c>
    </row>
    <row r="47" spans="1:13">
      <c r="A47" t="s">
        <v>48</v>
      </c>
      <c r="B47" s="16">
        <v>212526787</v>
      </c>
      <c r="C47" s="16">
        <v>3096912</v>
      </c>
      <c r="D47" s="16">
        <v>0</v>
      </c>
      <c r="E47" s="16">
        <v>67438</v>
      </c>
      <c r="F47" s="16">
        <v>10108701</v>
      </c>
      <c r="G47" s="2">
        <v>326999056</v>
      </c>
      <c r="H47" s="2">
        <v>139240063</v>
      </c>
      <c r="I47" s="2">
        <v>9027891</v>
      </c>
      <c r="J47" s="2">
        <v>102541407</v>
      </c>
      <c r="K47" s="2">
        <v>5201745</v>
      </c>
      <c r="L47" s="2">
        <v>23440745</v>
      </c>
      <c r="M47" s="2">
        <v>9348746</v>
      </c>
    </row>
    <row r="48" spans="1:13">
      <c r="A48" t="s">
        <v>49</v>
      </c>
      <c r="B48" s="16">
        <v>290132913</v>
      </c>
      <c r="C48" s="16">
        <v>25253945</v>
      </c>
      <c r="D48" s="16">
        <v>0</v>
      </c>
      <c r="E48" s="16">
        <v>24865592</v>
      </c>
      <c r="F48" s="16">
        <v>39461505</v>
      </c>
      <c r="G48" s="2">
        <v>383255067</v>
      </c>
      <c r="H48" s="2">
        <v>237132400</v>
      </c>
      <c r="I48" s="2">
        <v>61821131</v>
      </c>
      <c r="J48" s="2">
        <v>61245741</v>
      </c>
      <c r="K48" s="2">
        <v>16500500</v>
      </c>
      <c r="L48" s="2">
        <v>193642485</v>
      </c>
      <c r="M48" s="2">
        <v>32186759</v>
      </c>
    </row>
    <row r="49" spans="1:13">
      <c r="A49" t="s">
        <v>50</v>
      </c>
      <c r="B49" s="16">
        <v>149519167</v>
      </c>
      <c r="C49" s="16">
        <v>34671061</v>
      </c>
      <c r="D49" s="16">
        <v>9546659</v>
      </c>
      <c r="E49" s="16">
        <v>961042</v>
      </c>
      <c r="F49" s="16">
        <v>17363245</v>
      </c>
      <c r="G49" s="2">
        <v>418965858</v>
      </c>
      <c r="H49" s="2">
        <v>222851698</v>
      </c>
      <c r="I49" s="2">
        <v>771285</v>
      </c>
      <c r="J49" s="2">
        <v>297019932</v>
      </c>
      <c r="K49" s="2">
        <v>6649767</v>
      </c>
      <c r="L49" s="2">
        <v>27530372</v>
      </c>
      <c r="M49" s="2">
        <v>4549385</v>
      </c>
    </row>
    <row r="50" spans="1:13">
      <c r="A50" t="s">
        <v>51</v>
      </c>
      <c r="B50" s="16">
        <v>34434390</v>
      </c>
      <c r="C50" s="16">
        <v>4235717</v>
      </c>
      <c r="D50" s="16">
        <v>886456</v>
      </c>
      <c r="E50" s="16">
        <v>32655</v>
      </c>
      <c r="F50" s="16">
        <v>1135354</v>
      </c>
      <c r="G50" s="2">
        <v>109228878</v>
      </c>
      <c r="H50" s="2">
        <v>42943229</v>
      </c>
      <c r="I50" s="2">
        <v>2210025</v>
      </c>
      <c r="J50" s="2">
        <v>23846751</v>
      </c>
      <c r="K50" s="2">
        <v>1994513</v>
      </c>
      <c r="L50" s="2">
        <v>10323402</v>
      </c>
      <c r="M50" s="2">
        <v>2557528</v>
      </c>
    </row>
    <row r="51" spans="1:13">
      <c r="A51" t="s">
        <v>52</v>
      </c>
      <c r="B51" s="16">
        <v>25558940</v>
      </c>
      <c r="C51" s="16">
        <v>3108131</v>
      </c>
      <c r="D51" s="16">
        <v>0</v>
      </c>
      <c r="E51" s="16">
        <v>125346</v>
      </c>
      <c r="F51" s="16">
        <v>777024</v>
      </c>
      <c r="G51" s="2">
        <v>70009880</v>
      </c>
      <c r="H51" s="2">
        <v>31213257</v>
      </c>
      <c r="I51" s="2">
        <v>903000</v>
      </c>
      <c r="J51" s="2">
        <v>8762766</v>
      </c>
      <c r="K51" s="2">
        <v>2124464</v>
      </c>
      <c r="L51" s="2">
        <v>2061851</v>
      </c>
      <c r="M51" s="2">
        <v>2863734</v>
      </c>
    </row>
    <row r="52" spans="1:13">
      <c r="A52" t="s">
        <v>53</v>
      </c>
      <c r="B52" s="16">
        <v>9006068</v>
      </c>
      <c r="C52" s="16">
        <v>1544264</v>
      </c>
      <c r="D52" s="16">
        <v>385618</v>
      </c>
      <c r="E52" s="16">
        <v>305748</v>
      </c>
      <c r="F52" s="16">
        <v>266241</v>
      </c>
      <c r="G52" s="2">
        <v>35646659</v>
      </c>
      <c r="H52" s="2">
        <v>11927539</v>
      </c>
      <c r="I52" s="2">
        <v>270633</v>
      </c>
      <c r="J52" s="2">
        <v>1627657</v>
      </c>
      <c r="K52" s="2">
        <v>938846</v>
      </c>
      <c r="L52" s="2">
        <v>4032041</v>
      </c>
      <c r="M52" s="2">
        <v>3839391</v>
      </c>
    </row>
    <row r="53" spans="1:13">
      <c r="A53" t="s">
        <v>54</v>
      </c>
      <c r="B53" s="16">
        <v>158292542</v>
      </c>
      <c r="C53" s="16">
        <v>16232539</v>
      </c>
      <c r="D53" s="16">
        <v>22671791</v>
      </c>
      <c r="E53" s="16">
        <v>2435601</v>
      </c>
      <c r="F53" s="16">
        <v>2548817</v>
      </c>
      <c r="G53" s="2">
        <v>478380667</v>
      </c>
      <c r="H53" s="2">
        <v>160708018</v>
      </c>
      <c r="I53" s="2">
        <v>2261360</v>
      </c>
      <c r="J53" s="2">
        <v>94614482</v>
      </c>
      <c r="K53" s="2">
        <v>6163160</v>
      </c>
      <c r="L53" s="2">
        <v>50114108</v>
      </c>
      <c r="M53" s="2">
        <v>13173084</v>
      </c>
    </row>
    <row r="54" spans="1:13">
      <c r="A54" t="s">
        <v>55</v>
      </c>
      <c r="B54" s="16">
        <v>32148375</v>
      </c>
      <c r="C54" s="16">
        <v>6490632</v>
      </c>
      <c r="D54" s="16">
        <v>0</v>
      </c>
      <c r="E54" s="16">
        <v>4796109</v>
      </c>
      <c r="F54" s="16">
        <v>821874</v>
      </c>
      <c r="G54" s="2">
        <v>46422987</v>
      </c>
      <c r="H54" s="2">
        <v>33802269</v>
      </c>
      <c r="I54" s="2">
        <v>1906132</v>
      </c>
      <c r="J54" s="2">
        <v>10340862</v>
      </c>
      <c r="K54" s="2">
        <v>1502893</v>
      </c>
      <c r="L54" s="2">
        <v>753148</v>
      </c>
      <c r="M54" s="2">
        <v>3021321</v>
      </c>
    </row>
    <row r="55" spans="1:13">
      <c r="A55" t="s">
        <v>56</v>
      </c>
      <c r="B55" s="16">
        <v>608806927</v>
      </c>
      <c r="C55" s="16">
        <v>12294052</v>
      </c>
      <c r="D55" s="16">
        <v>205316</v>
      </c>
      <c r="E55" s="16">
        <v>1000536</v>
      </c>
      <c r="F55" s="16">
        <v>8080462</v>
      </c>
      <c r="G55" s="2">
        <v>505915041</v>
      </c>
      <c r="H55" s="2">
        <v>295578094</v>
      </c>
      <c r="I55" s="2">
        <v>1844075</v>
      </c>
      <c r="J55" s="2">
        <v>256555937</v>
      </c>
      <c r="K55" s="2">
        <v>18425105</v>
      </c>
      <c r="L55" s="2">
        <v>33212618</v>
      </c>
      <c r="M55" s="2">
        <v>24866510</v>
      </c>
    </row>
    <row r="56" spans="1:13">
      <c r="A56" t="s">
        <v>57</v>
      </c>
      <c r="B56" s="16">
        <v>61620649</v>
      </c>
      <c r="C56" s="16">
        <v>4428218</v>
      </c>
      <c r="D56" s="16">
        <v>1668359</v>
      </c>
      <c r="E56" s="16">
        <v>286505</v>
      </c>
      <c r="F56" s="16">
        <v>17269165</v>
      </c>
      <c r="G56" s="2">
        <v>178728653</v>
      </c>
      <c r="H56" s="2">
        <v>79902097</v>
      </c>
      <c r="I56" s="2">
        <v>8764735</v>
      </c>
      <c r="J56" s="2">
        <v>49363540</v>
      </c>
      <c r="K56" s="2">
        <v>6216144</v>
      </c>
      <c r="L56" s="2">
        <v>10508445</v>
      </c>
      <c r="M56" s="2">
        <v>14845899</v>
      </c>
    </row>
    <row r="57" spans="1:13">
      <c r="A57" t="s">
        <v>58</v>
      </c>
      <c r="B57" s="16">
        <v>26433173</v>
      </c>
      <c r="C57" s="16">
        <v>13729639</v>
      </c>
      <c r="D57" s="16">
        <v>1257597</v>
      </c>
      <c r="E57" s="16">
        <v>456732</v>
      </c>
      <c r="F57" s="16">
        <v>2050528</v>
      </c>
      <c r="G57" s="2">
        <v>88322458</v>
      </c>
      <c r="H57" s="2">
        <v>47266678</v>
      </c>
      <c r="I57" s="2">
        <v>7516310</v>
      </c>
      <c r="J57" s="2">
        <v>40339116</v>
      </c>
      <c r="K57" s="2">
        <v>1733855</v>
      </c>
      <c r="L57" s="2">
        <v>4888505</v>
      </c>
      <c r="M57" s="2">
        <v>13464227</v>
      </c>
    </row>
    <row r="58" spans="1:13">
      <c r="B58" s="16"/>
      <c r="C58" s="16"/>
      <c r="D58" s="16"/>
      <c r="E58" s="16"/>
      <c r="J58" s="2"/>
    </row>
    <row r="59" spans="1:13">
      <c r="A59" s="22"/>
      <c r="B59" s="16"/>
      <c r="C59" s="16"/>
      <c r="J59" s="2"/>
    </row>
    <row r="60" spans="1:13">
      <c r="C60" s="16"/>
      <c r="J60" s="2"/>
    </row>
    <row r="61" spans="1:13">
      <c r="J61" s="2"/>
    </row>
    <row r="62" spans="1:13">
      <c r="J62" s="2"/>
    </row>
    <row r="63" spans="1:13">
      <c r="J63" s="2"/>
    </row>
    <row r="64" spans="1:13">
      <c r="J64" s="2"/>
    </row>
    <row r="65" spans="10:10">
      <c r="J65" s="2"/>
    </row>
    <row r="66" spans="10:10">
      <c r="J66" s="2"/>
    </row>
    <row r="67" spans="10:10">
      <c r="J67" s="2"/>
    </row>
    <row r="68" spans="10:10">
      <c r="J68" s="2"/>
    </row>
    <row r="69" spans="10:10">
      <c r="J69" s="2"/>
    </row>
    <row r="70" spans="10:10">
      <c r="J70" s="2"/>
    </row>
    <row r="71" spans="10:10">
      <c r="J71" s="2"/>
    </row>
    <row r="72" spans="10:10">
      <c r="J72" s="2"/>
    </row>
    <row r="73" spans="10:10">
      <c r="J73" s="2"/>
    </row>
    <row r="74" spans="10:10">
      <c r="J74" s="2"/>
    </row>
    <row r="75" spans="10:10">
      <c r="J75" s="2"/>
    </row>
    <row r="76" spans="10:10">
      <c r="J76" s="2"/>
    </row>
    <row r="77" spans="10:10">
      <c r="J77" s="2"/>
    </row>
    <row r="78" spans="10:10">
      <c r="J78" s="2"/>
    </row>
    <row r="79" spans="10:10">
      <c r="J79" s="2"/>
    </row>
    <row r="80" spans="10:10">
      <c r="J80" s="2"/>
    </row>
    <row r="81" spans="10:10">
      <c r="J81" s="2"/>
    </row>
    <row r="82" spans="10:10">
      <c r="J82" s="2"/>
    </row>
    <row r="83" spans="10:10">
      <c r="J83" s="2"/>
    </row>
    <row r="84" spans="10:10">
      <c r="J84" s="2"/>
    </row>
    <row r="85" spans="10:10">
      <c r="J85" s="2"/>
    </row>
    <row r="86" spans="10:10">
      <c r="J86" s="2"/>
    </row>
    <row r="87" spans="10:10">
      <c r="J87" s="2"/>
    </row>
    <row r="88" spans="10:10">
      <c r="J88" s="2"/>
    </row>
    <row r="89" spans="10:10">
      <c r="J89" s="2"/>
    </row>
    <row r="90" spans="10:10">
      <c r="J90" s="2"/>
    </row>
    <row r="91" spans="10:10">
      <c r="J91" s="2"/>
    </row>
    <row r="92" spans="10:10">
      <c r="J92" s="2"/>
    </row>
    <row r="93" spans="10:10">
      <c r="J93" s="2"/>
    </row>
    <row r="94" spans="10:10">
      <c r="J94" s="2"/>
    </row>
    <row r="95" spans="10:10">
      <c r="J95" s="2"/>
    </row>
    <row r="96" spans="10:10">
      <c r="J96" s="2"/>
    </row>
    <row r="97" spans="10:10">
      <c r="J97" s="2"/>
    </row>
    <row r="98" spans="10:10">
      <c r="J98" s="2"/>
    </row>
    <row r="99" spans="10:10">
      <c r="J99" s="2"/>
    </row>
    <row r="100" spans="10:10">
      <c r="J100" s="2"/>
    </row>
    <row r="101" spans="10:10">
      <c r="J101" s="2"/>
    </row>
    <row r="102" spans="10:10">
      <c r="J102" s="2"/>
    </row>
    <row r="103" spans="10:10">
      <c r="J103" s="2"/>
    </row>
    <row r="104" spans="10:10">
      <c r="J104" s="2"/>
    </row>
    <row r="105" spans="10:10">
      <c r="J105" s="2"/>
    </row>
    <row r="106" spans="10:10">
      <c r="J106" s="2"/>
    </row>
    <row r="107" spans="10:10">
      <c r="J107" s="2"/>
    </row>
    <row r="108" spans="10:10">
      <c r="J108" s="2"/>
    </row>
    <row r="109" spans="10:10">
      <c r="J109" s="2"/>
    </row>
    <row r="110" spans="10:10">
      <c r="J110" s="2"/>
    </row>
    <row r="111" spans="10:10">
      <c r="J111" s="2"/>
    </row>
    <row r="112" spans="10:10">
      <c r="J112" s="2"/>
    </row>
    <row r="113" spans="10:10">
      <c r="J113" s="2"/>
    </row>
    <row r="114" spans="10:10">
      <c r="J114" s="2"/>
    </row>
    <row r="115" spans="10:10">
      <c r="J115" s="2"/>
    </row>
    <row r="116" spans="10:10">
      <c r="J116" s="2"/>
    </row>
    <row r="117" spans="10:10">
      <c r="J117" s="2"/>
    </row>
    <row r="118" spans="10:10">
      <c r="J118" s="2"/>
    </row>
    <row r="119" spans="10:10">
      <c r="J119" s="2"/>
    </row>
    <row r="120" spans="10:10">
      <c r="J120" s="2"/>
    </row>
    <row r="121" spans="10:10">
      <c r="J121" s="2"/>
    </row>
    <row r="122" spans="10:10">
      <c r="J122" s="2"/>
    </row>
    <row r="123" spans="10:10">
      <c r="J123" s="2"/>
    </row>
    <row r="124" spans="10:10">
      <c r="J124" s="2"/>
    </row>
    <row r="125" spans="10:10">
      <c r="J125" s="2"/>
    </row>
    <row r="126" spans="10:10">
      <c r="J126" s="2"/>
    </row>
    <row r="127" spans="10:10">
      <c r="J127" s="2"/>
    </row>
    <row r="128" spans="10:10">
      <c r="J128" s="2"/>
    </row>
    <row r="129" spans="10:10">
      <c r="J129" s="2"/>
    </row>
    <row r="130" spans="10:10">
      <c r="J130" s="2"/>
    </row>
    <row r="131" spans="10:10">
      <c r="J131" s="2"/>
    </row>
    <row r="132" spans="10:10">
      <c r="J132" s="2"/>
    </row>
    <row r="133" spans="10:10">
      <c r="J133" s="2"/>
    </row>
    <row r="134" spans="10:10">
      <c r="J134" s="2"/>
    </row>
    <row r="135" spans="10:10">
      <c r="J135" s="2"/>
    </row>
    <row r="136" spans="10:10">
      <c r="J136" s="2"/>
    </row>
    <row r="137" spans="10:10">
      <c r="J137" s="2"/>
    </row>
    <row r="138" spans="10:10">
      <c r="J138" s="2"/>
    </row>
    <row r="139" spans="10:10">
      <c r="J139" s="2"/>
    </row>
    <row r="140" spans="10:10">
      <c r="J140" s="2"/>
    </row>
    <row r="141" spans="10:10">
      <c r="J141" s="2"/>
    </row>
    <row r="142" spans="10:10">
      <c r="J142" s="2"/>
    </row>
    <row r="143" spans="10:10">
      <c r="J143" s="2"/>
    </row>
    <row r="144" spans="10:10">
      <c r="J144" s="2"/>
    </row>
    <row r="145" spans="10:10">
      <c r="J145" s="2"/>
    </row>
    <row r="146" spans="10:10">
      <c r="J146" s="2"/>
    </row>
    <row r="147" spans="10:10">
      <c r="J147" s="2"/>
    </row>
    <row r="148" spans="10:10">
      <c r="J148" s="2"/>
    </row>
    <row r="149" spans="10:10">
      <c r="J149" s="2"/>
    </row>
    <row r="150" spans="10:10">
      <c r="J150" s="2"/>
    </row>
    <row r="151" spans="10:10">
      <c r="J151" s="2"/>
    </row>
    <row r="152" spans="10:10">
      <c r="J152" s="2"/>
    </row>
    <row r="153" spans="10:10">
      <c r="J153" s="2"/>
    </row>
    <row r="154" spans="10:10">
      <c r="J154" s="2"/>
    </row>
    <row r="155" spans="10:10">
      <c r="J155" s="2"/>
    </row>
    <row r="156" spans="10:10">
      <c r="J156" s="2"/>
    </row>
    <row r="157" spans="10:10">
      <c r="J157" s="2"/>
    </row>
    <row r="158" spans="10:10">
      <c r="J158" s="2"/>
    </row>
    <row r="159" spans="10:10">
      <c r="J159" s="2"/>
    </row>
    <row r="160" spans="10:10">
      <c r="J160" s="2"/>
    </row>
    <row r="161" spans="10:10">
      <c r="J161" s="2"/>
    </row>
    <row r="162" spans="10:10">
      <c r="J162" s="2"/>
    </row>
    <row r="163" spans="10:10">
      <c r="J163" s="2"/>
    </row>
    <row r="164" spans="10:10">
      <c r="J164" s="2"/>
    </row>
    <row r="165" spans="10:10">
      <c r="J165" s="2"/>
    </row>
    <row r="166" spans="10:10">
      <c r="J166" s="2"/>
    </row>
    <row r="167" spans="10:10">
      <c r="J167" s="2"/>
    </row>
    <row r="168" spans="10:10">
      <c r="J168" s="2"/>
    </row>
    <row r="169" spans="10:10">
      <c r="J169" s="2"/>
    </row>
    <row r="170" spans="10:10">
      <c r="J170" s="2"/>
    </row>
    <row r="171" spans="10:10">
      <c r="J171" s="2"/>
    </row>
    <row r="172" spans="10:10">
      <c r="J172" s="2"/>
    </row>
    <row r="173" spans="10:10">
      <c r="J173" s="2"/>
    </row>
    <row r="174" spans="10:10">
      <c r="J174" s="2"/>
    </row>
    <row r="175" spans="10:10">
      <c r="J175" s="2"/>
    </row>
    <row r="176" spans="10:10">
      <c r="J176" s="2"/>
    </row>
    <row r="177" spans="10:10">
      <c r="J177" s="2"/>
    </row>
    <row r="178" spans="10:10">
      <c r="J178" s="2"/>
    </row>
    <row r="179" spans="10:10">
      <c r="J179" s="2"/>
    </row>
    <row r="180" spans="10:10">
      <c r="J180" s="2"/>
    </row>
    <row r="181" spans="10:10">
      <c r="J181" s="2"/>
    </row>
    <row r="182" spans="10:10">
      <c r="J182" s="2"/>
    </row>
    <row r="183" spans="10:10">
      <c r="J183" s="2"/>
    </row>
    <row r="184" spans="10:10">
      <c r="J184" s="2"/>
    </row>
    <row r="185" spans="10:10">
      <c r="J185" s="2"/>
    </row>
    <row r="186" spans="10:10">
      <c r="J186" s="2"/>
    </row>
    <row r="187" spans="10:10">
      <c r="J187" s="2"/>
    </row>
    <row r="188" spans="10:10">
      <c r="J188" s="2"/>
    </row>
    <row r="189" spans="10:10">
      <c r="J189" s="2"/>
    </row>
    <row r="190" spans="10:10">
      <c r="J190" s="2"/>
    </row>
    <row r="191" spans="10:10">
      <c r="J191" s="2"/>
    </row>
    <row r="192" spans="10:10">
      <c r="J192" s="2"/>
    </row>
    <row r="193" spans="10:10">
      <c r="J193" s="2"/>
    </row>
    <row r="194" spans="10:10">
      <c r="J194" s="2"/>
    </row>
    <row r="195" spans="10:10">
      <c r="J195" s="2"/>
    </row>
    <row r="196" spans="10:10">
      <c r="J196" s="2"/>
    </row>
    <row r="197" spans="10:10">
      <c r="J197" s="2"/>
    </row>
    <row r="198" spans="10:10">
      <c r="J198" s="2"/>
    </row>
    <row r="199" spans="10:10">
      <c r="J199" s="2"/>
    </row>
    <row r="200" spans="10:10">
      <c r="J200" s="2"/>
    </row>
    <row r="201" spans="10:10">
      <c r="J201" s="2"/>
    </row>
    <row r="202" spans="10:10">
      <c r="J202" s="2"/>
    </row>
    <row r="203" spans="10:10">
      <c r="J203" s="2"/>
    </row>
    <row r="204" spans="10:10">
      <c r="J204" s="2"/>
    </row>
    <row r="205" spans="10:10">
      <c r="J205" s="2"/>
    </row>
    <row r="206" spans="10:10">
      <c r="J206" s="2"/>
    </row>
    <row r="207" spans="10:10">
      <c r="J207" s="2"/>
    </row>
    <row r="208" spans="10:10">
      <c r="J208" s="2"/>
    </row>
    <row r="209" spans="10:10">
      <c r="J209" s="2"/>
    </row>
    <row r="210" spans="10:10">
      <c r="J210" s="2"/>
    </row>
    <row r="211" spans="10:10">
      <c r="J211" s="2"/>
    </row>
    <row r="212" spans="10:10">
      <c r="J212" s="2"/>
    </row>
    <row r="213" spans="10:10">
      <c r="J213" s="2"/>
    </row>
    <row r="214" spans="10:10">
      <c r="J214" s="2"/>
    </row>
    <row r="215" spans="10:10">
      <c r="J215" s="2"/>
    </row>
    <row r="216" spans="10:10">
      <c r="J216" s="2"/>
    </row>
    <row r="217" spans="10:10">
      <c r="J217" s="2"/>
    </row>
    <row r="218" spans="10:10">
      <c r="J218" s="2"/>
    </row>
    <row r="219" spans="10:10">
      <c r="J219" s="2"/>
    </row>
    <row r="220" spans="10:10">
      <c r="J220" s="2"/>
    </row>
    <row r="221" spans="10:10">
      <c r="J221" s="2"/>
    </row>
    <row r="222" spans="10:10">
      <c r="J222" s="2"/>
    </row>
    <row r="223" spans="10:10">
      <c r="J223" s="2"/>
    </row>
    <row r="224" spans="10:10">
      <c r="J224" s="2"/>
    </row>
    <row r="225" spans="10:10">
      <c r="J225" s="2"/>
    </row>
    <row r="226" spans="10:10">
      <c r="J226" s="2"/>
    </row>
    <row r="227" spans="10:10">
      <c r="J227" s="2"/>
    </row>
    <row r="228" spans="10:10">
      <c r="J228" s="2"/>
    </row>
    <row r="229" spans="10:10">
      <c r="J229" s="2"/>
    </row>
    <row r="230" spans="10:10">
      <c r="J230" s="2"/>
    </row>
    <row r="231" spans="10:10">
      <c r="J231" s="2"/>
    </row>
    <row r="232" spans="10:10">
      <c r="J232" s="2"/>
    </row>
    <row r="233" spans="10:10">
      <c r="J233" s="2"/>
    </row>
    <row r="234" spans="10:10">
      <c r="J234" s="2"/>
    </row>
    <row r="235" spans="10:10">
      <c r="J235" s="2"/>
    </row>
    <row r="236" spans="10:10">
      <c r="J236" s="2"/>
    </row>
    <row r="237" spans="10:10">
      <c r="J237" s="2"/>
    </row>
    <row r="238" spans="10:10">
      <c r="J238" s="2"/>
    </row>
    <row r="239" spans="10:10">
      <c r="J239" s="2"/>
    </row>
    <row r="240" spans="10:10">
      <c r="J240" s="2"/>
    </row>
    <row r="241" spans="10:10">
      <c r="J241" s="2"/>
    </row>
    <row r="242" spans="10:10">
      <c r="J242" s="2"/>
    </row>
    <row r="243" spans="10:10">
      <c r="J243" s="2"/>
    </row>
    <row r="244" spans="10:10">
      <c r="J244" s="2"/>
    </row>
    <row r="245" spans="10:10">
      <c r="J245" s="2"/>
    </row>
    <row r="246" spans="10:10">
      <c r="J246" s="2"/>
    </row>
    <row r="247" spans="10:10">
      <c r="J247" s="2"/>
    </row>
    <row r="248" spans="10:10">
      <c r="J248" s="2"/>
    </row>
    <row r="249" spans="10:10">
      <c r="J249" s="2"/>
    </row>
    <row r="250" spans="10:10">
      <c r="J250" s="2"/>
    </row>
    <row r="251" spans="10:10">
      <c r="J251" s="2"/>
    </row>
    <row r="252" spans="10:10">
      <c r="J252" s="2"/>
    </row>
    <row r="253" spans="10:10">
      <c r="J253" s="2"/>
    </row>
    <row r="254" spans="10:10">
      <c r="J254" s="2"/>
    </row>
    <row r="255" spans="10:10">
      <c r="J255" s="2"/>
    </row>
    <row r="256" spans="10:10">
      <c r="J256" s="2"/>
    </row>
    <row r="257" spans="10:10">
      <c r="J257" s="2"/>
    </row>
    <row r="258" spans="10:10">
      <c r="J258" s="2"/>
    </row>
    <row r="259" spans="10:10">
      <c r="J259" s="2"/>
    </row>
    <row r="260" spans="10:10">
      <c r="J260" s="2"/>
    </row>
    <row r="261" spans="10:10">
      <c r="J261" s="2"/>
    </row>
    <row r="262" spans="10:10">
      <c r="J262" s="2"/>
    </row>
    <row r="263" spans="10:10">
      <c r="J263" s="2"/>
    </row>
    <row r="264" spans="10:10">
      <c r="J264" s="2"/>
    </row>
    <row r="265" spans="10:10">
      <c r="J265" s="2"/>
    </row>
    <row r="266" spans="10:10">
      <c r="J266" s="2"/>
    </row>
    <row r="267" spans="10:10">
      <c r="J267" s="2"/>
    </row>
    <row r="268" spans="10:10">
      <c r="J268" s="2"/>
    </row>
    <row r="269" spans="10:10">
      <c r="J269" s="2"/>
    </row>
    <row r="270" spans="10:10">
      <c r="J270" s="2"/>
    </row>
    <row r="271" spans="10:10">
      <c r="J271" s="2"/>
    </row>
    <row r="272" spans="10:10">
      <c r="J272" s="2"/>
    </row>
    <row r="273" spans="10:10">
      <c r="J273" s="2"/>
    </row>
    <row r="274" spans="10:10">
      <c r="J274" s="2"/>
    </row>
    <row r="275" spans="10:10">
      <c r="J275" s="2"/>
    </row>
    <row r="276" spans="10:10">
      <c r="J276" s="2"/>
    </row>
    <row r="277" spans="10:10">
      <c r="J277" s="2"/>
    </row>
    <row r="278" spans="10:10">
      <c r="J278" s="2"/>
    </row>
    <row r="279" spans="10:10">
      <c r="J279" s="2"/>
    </row>
    <row r="280" spans="10:10">
      <c r="J280" s="2"/>
    </row>
    <row r="281" spans="10:10">
      <c r="J281" s="2"/>
    </row>
    <row r="282" spans="10:10">
      <c r="J282" s="2"/>
    </row>
    <row r="283" spans="10:10">
      <c r="J283" s="2"/>
    </row>
    <row r="284" spans="10:10">
      <c r="J284" s="2"/>
    </row>
    <row r="285" spans="10:10">
      <c r="J285" s="2"/>
    </row>
    <row r="286" spans="10:10">
      <c r="J286" s="2"/>
    </row>
    <row r="287" spans="10:10">
      <c r="J287" s="2"/>
    </row>
    <row r="288" spans="10:10">
      <c r="J288" s="2"/>
    </row>
    <row r="289" spans="10:10">
      <c r="J289" s="2"/>
    </row>
    <row r="290" spans="10:10">
      <c r="J290" s="2"/>
    </row>
    <row r="291" spans="10:10">
      <c r="J291" s="2"/>
    </row>
    <row r="292" spans="10:10">
      <c r="J292" s="2"/>
    </row>
    <row r="293" spans="10:10">
      <c r="J293" s="2"/>
    </row>
    <row r="294" spans="10:10">
      <c r="J294" s="2"/>
    </row>
    <row r="295" spans="10:10">
      <c r="J295" s="2"/>
    </row>
    <row r="296" spans="10:10">
      <c r="J296" s="2"/>
    </row>
    <row r="297" spans="10:10">
      <c r="J297" s="2"/>
    </row>
    <row r="298" spans="10:10">
      <c r="J298" s="2"/>
    </row>
    <row r="299" spans="10:10">
      <c r="J299" s="2"/>
    </row>
    <row r="300" spans="10:10">
      <c r="J300" s="2"/>
    </row>
    <row r="301" spans="10:10">
      <c r="J301" s="2"/>
    </row>
    <row r="302" spans="10:10">
      <c r="J302" s="2"/>
    </row>
    <row r="303" spans="10:10">
      <c r="J303" s="2"/>
    </row>
    <row r="304" spans="10:10">
      <c r="J304" s="2"/>
    </row>
    <row r="305" spans="10:10">
      <c r="J305" s="2"/>
    </row>
    <row r="306" spans="10:10">
      <c r="J306" s="2"/>
    </row>
    <row r="307" spans="10:10">
      <c r="J307" s="2"/>
    </row>
    <row r="308" spans="10:10">
      <c r="J308" s="2"/>
    </row>
    <row r="309" spans="10:10">
      <c r="J309" s="2"/>
    </row>
    <row r="310" spans="10:10">
      <c r="J310" s="2"/>
    </row>
    <row r="311" spans="10:10">
      <c r="J311" s="2"/>
    </row>
    <row r="312" spans="10:10">
      <c r="J312" s="2"/>
    </row>
    <row r="313" spans="10:10">
      <c r="J313" s="2"/>
    </row>
    <row r="314" spans="10:10">
      <c r="J314" s="2"/>
    </row>
    <row r="315" spans="10:10">
      <c r="J315" s="2"/>
    </row>
    <row r="316" spans="10:10">
      <c r="J316" s="2"/>
    </row>
    <row r="317" spans="10:10">
      <c r="J317" s="2"/>
    </row>
    <row r="318" spans="10:10">
      <c r="J318" s="2"/>
    </row>
    <row r="319" spans="10:10">
      <c r="J319" s="2"/>
    </row>
    <row r="320" spans="10:10">
      <c r="J320" s="2"/>
    </row>
    <row r="321" spans="10:10">
      <c r="J321" s="2"/>
    </row>
    <row r="322" spans="10:10">
      <c r="J322" s="2"/>
    </row>
    <row r="323" spans="10:10">
      <c r="J323" s="2"/>
    </row>
    <row r="324" spans="10:10">
      <c r="J324" s="2"/>
    </row>
    <row r="325" spans="10:10">
      <c r="J325" s="2"/>
    </row>
    <row r="326" spans="10:10">
      <c r="J326" s="2"/>
    </row>
    <row r="327" spans="10:10">
      <c r="J327" s="2"/>
    </row>
    <row r="328" spans="10:10">
      <c r="J328" s="2"/>
    </row>
    <row r="329" spans="10:10">
      <c r="J329" s="2"/>
    </row>
    <row r="330" spans="10:10">
      <c r="J330" s="2"/>
    </row>
    <row r="331" spans="10:10">
      <c r="J331" s="2"/>
    </row>
    <row r="332" spans="10:10">
      <c r="J332" s="2"/>
    </row>
    <row r="333" spans="10:10">
      <c r="J333" s="2"/>
    </row>
    <row r="334" spans="10:10">
      <c r="J334" s="2"/>
    </row>
    <row r="335" spans="10:10">
      <c r="J335" s="2"/>
    </row>
    <row r="336" spans="10:10">
      <c r="J336" s="2"/>
    </row>
    <row r="337" spans="10:10">
      <c r="J337" s="2"/>
    </row>
    <row r="338" spans="10:10">
      <c r="J338" s="2"/>
    </row>
    <row r="339" spans="10:10">
      <c r="J339" s="2"/>
    </row>
    <row r="340" spans="10:10">
      <c r="J340" s="2"/>
    </row>
    <row r="341" spans="10:10">
      <c r="J341" s="2"/>
    </row>
    <row r="342" spans="10:10">
      <c r="J342" s="2"/>
    </row>
    <row r="343" spans="10:10">
      <c r="J343" s="2"/>
    </row>
    <row r="344" spans="10:10">
      <c r="J344" s="2"/>
    </row>
    <row r="345" spans="10:10">
      <c r="J345" s="2"/>
    </row>
    <row r="346" spans="10:10">
      <c r="J346" s="2"/>
    </row>
    <row r="347" spans="10:10">
      <c r="J347" s="2"/>
    </row>
    <row r="348" spans="10:10">
      <c r="J348" s="2"/>
    </row>
    <row r="349" spans="10:10">
      <c r="J349" s="2"/>
    </row>
    <row r="350" spans="10:10">
      <c r="J350" s="2"/>
    </row>
    <row r="351" spans="10:10">
      <c r="J351" s="2"/>
    </row>
    <row r="352" spans="10:10">
      <c r="J352" s="2"/>
    </row>
    <row r="353" spans="10:10">
      <c r="J353" s="2"/>
    </row>
    <row r="354" spans="10:10">
      <c r="J354" s="2"/>
    </row>
    <row r="355" spans="10:10">
      <c r="J355" s="2"/>
    </row>
    <row r="356" spans="10:10">
      <c r="J356" s="2"/>
    </row>
    <row r="357" spans="10:10">
      <c r="J357" s="2"/>
    </row>
    <row r="358" spans="10:10">
      <c r="J358" s="2"/>
    </row>
    <row r="359" spans="10:10">
      <c r="J359" s="2"/>
    </row>
    <row r="360" spans="10:10">
      <c r="J360" s="2"/>
    </row>
    <row r="361" spans="10:10">
      <c r="J361" s="2"/>
    </row>
    <row r="362" spans="10:10">
      <c r="J362" s="2"/>
    </row>
    <row r="363" spans="10:10">
      <c r="J363" s="2"/>
    </row>
    <row r="364" spans="10:10">
      <c r="J364" s="2"/>
    </row>
    <row r="365" spans="10:10">
      <c r="J365" s="2"/>
    </row>
    <row r="366" spans="10:10">
      <c r="J366" s="2"/>
    </row>
    <row r="367" spans="10:10">
      <c r="J367" s="2"/>
    </row>
    <row r="368" spans="10:10">
      <c r="J368" s="2"/>
    </row>
    <row r="369" spans="10:10">
      <c r="J369" s="2"/>
    </row>
    <row r="370" spans="10:10">
      <c r="J370" s="2"/>
    </row>
    <row r="371" spans="10:10">
      <c r="J371" s="2"/>
    </row>
    <row r="372" spans="10:10">
      <c r="J372" s="2"/>
    </row>
    <row r="373" spans="10:10">
      <c r="J373" s="2"/>
    </row>
    <row r="374" spans="10:10">
      <c r="J374" s="2"/>
    </row>
    <row r="375" spans="10:10">
      <c r="J375" s="2"/>
    </row>
    <row r="376" spans="10:10">
      <c r="J376" s="2"/>
    </row>
    <row r="377" spans="10:10">
      <c r="J377" s="2"/>
    </row>
    <row r="378" spans="10:10">
      <c r="J378" s="2"/>
    </row>
    <row r="379" spans="10:10">
      <c r="J379" s="2"/>
    </row>
    <row r="380" spans="10:10">
      <c r="J380" s="2"/>
    </row>
    <row r="381" spans="10:10">
      <c r="J381" s="2"/>
    </row>
    <row r="382" spans="10:10">
      <c r="J382" s="2"/>
    </row>
    <row r="383" spans="10:10">
      <c r="J383" s="2"/>
    </row>
    <row r="384" spans="10:10">
      <c r="J384" s="2"/>
    </row>
    <row r="385" spans="10:10">
      <c r="J385" s="2"/>
    </row>
    <row r="386" spans="10:10">
      <c r="J386" s="2"/>
    </row>
    <row r="387" spans="10:10">
      <c r="J387" s="2"/>
    </row>
    <row r="388" spans="10:10">
      <c r="J388" s="2"/>
    </row>
    <row r="389" spans="10:10">
      <c r="J389" s="2"/>
    </row>
    <row r="390" spans="10:10">
      <c r="J390" s="2"/>
    </row>
    <row r="391" spans="10:10">
      <c r="J391" s="2"/>
    </row>
    <row r="392" spans="10:10">
      <c r="J392" s="2"/>
    </row>
    <row r="393" spans="10:10">
      <c r="J393" s="2"/>
    </row>
    <row r="394" spans="10:10">
      <c r="J394" s="2"/>
    </row>
    <row r="395" spans="10:10">
      <c r="J395" s="2"/>
    </row>
    <row r="396" spans="10:10">
      <c r="J396" s="2"/>
    </row>
    <row r="397" spans="10:10">
      <c r="J397" s="2"/>
    </row>
    <row r="398" spans="10:10">
      <c r="J398" s="2"/>
    </row>
    <row r="399" spans="10:10">
      <c r="J399" s="2"/>
    </row>
    <row r="400" spans="10:10">
      <c r="J400" s="2"/>
    </row>
    <row r="401" spans="10:10">
      <c r="J401" s="2"/>
    </row>
    <row r="402" spans="10:10">
      <c r="J402" s="2"/>
    </row>
    <row r="403" spans="10:10">
      <c r="J403" s="2"/>
    </row>
    <row r="404" spans="10:10">
      <c r="J404" s="2"/>
    </row>
    <row r="405" spans="10:10">
      <c r="J405" s="2"/>
    </row>
    <row r="406" spans="10:10">
      <c r="J406" s="2"/>
    </row>
    <row r="407" spans="10:10">
      <c r="J407" s="2"/>
    </row>
    <row r="408" spans="10:10">
      <c r="J408" s="2"/>
    </row>
    <row r="409" spans="10:10">
      <c r="J409" s="2"/>
    </row>
    <row r="410" spans="10:10">
      <c r="J410" s="2"/>
    </row>
    <row r="411" spans="10:10">
      <c r="J411" s="2"/>
    </row>
    <row r="412" spans="10:10">
      <c r="J412" s="2"/>
    </row>
    <row r="413" spans="10:10">
      <c r="J413" s="2"/>
    </row>
    <row r="414" spans="10:10">
      <c r="J414" s="2"/>
    </row>
    <row r="415" spans="10:10">
      <c r="J415" s="2"/>
    </row>
    <row r="416" spans="10:10">
      <c r="J416" s="2"/>
    </row>
    <row r="417" spans="10:10">
      <c r="J417" s="2"/>
    </row>
    <row r="418" spans="10:10">
      <c r="J418" s="2"/>
    </row>
    <row r="419" spans="10:10">
      <c r="J419" s="2"/>
    </row>
    <row r="420" spans="10:10">
      <c r="J420" s="2"/>
    </row>
    <row r="421" spans="10:10">
      <c r="J421" s="2"/>
    </row>
    <row r="422" spans="10:10">
      <c r="J422" s="2"/>
    </row>
    <row r="423" spans="10:10">
      <c r="J423" s="2"/>
    </row>
    <row r="424" spans="10:10">
      <c r="J424" s="2"/>
    </row>
    <row r="425" spans="10:10">
      <c r="J425" s="2"/>
    </row>
    <row r="426" spans="10:10">
      <c r="J426" s="2"/>
    </row>
    <row r="427" spans="10:10">
      <c r="J427" s="2"/>
    </row>
    <row r="428" spans="10:10">
      <c r="J428" s="2"/>
    </row>
    <row r="429" spans="10:10">
      <c r="J429" s="2"/>
    </row>
    <row r="430" spans="10:10">
      <c r="J430" s="2"/>
    </row>
    <row r="431" spans="10:10">
      <c r="J431" s="2"/>
    </row>
    <row r="432" spans="10:10">
      <c r="J432" s="2"/>
    </row>
    <row r="433" spans="10:10">
      <c r="J433" s="2"/>
    </row>
    <row r="434" spans="10:10">
      <c r="J434" s="2"/>
    </row>
    <row r="435" spans="10:10">
      <c r="J435" s="2"/>
    </row>
    <row r="436" spans="10:10">
      <c r="J436" s="2"/>
    </row>
    <row r="437" spans="10:10">
      <c r="J437" s="2"/>
    </row>
    <row r="438" spans="10:10">
      <c r="J438" s="2"/>
    </row>
    <row r="439" spans="10:10">
      <c r="J439" s="2"/>
    </row>
    <row r="440" spans="10:10">
      <c r="J440" s="2"/>
    </row>
    <row r="441" spans="10:10">
      <c r="J441" s="2"/>
    </row>
    <row r="442" spans="10:10">
      <c r="J442" s="2"/>
    </row>
    <row r="443" spans="10:10">
      <c r="J443" s="2"/>
    </row>
    <row r="444" spans="10:10">
      <c r="J444" s="2"/>
    </row>
    <row r="445" spans="10:10">
      <c r="J445" s="2"/>
    </row>
    <row r="446" spans="10:10">
      <c r="J446" s="2"/>
    </row>
    <row r="447" spans="10:10">
      <c r="J447" s="2"/>
    </row>
    <row r="448" spans="10:10">
      <c r="J448" s="2"/>
    </row>
    <row r="449" spans="10:10">
      <c r="J449" s="2"/>
    </row>
    <row r="450" spans="10:10">
      <c r="J450" s="2"/>
    </row>
    <row r="451" spans="10:10">
      <c r="J451" s="2"/>
    </row>
    <row r="452" spans="10:10">
      <c r="J452" s="2"/>
    </row>
    <row r="453" spans="10:10">
      <c r="J453" s="2"/>
    </row>
    <row r="454" spans="10:10">
      <c r="J454" s="2"/>
    </row>
    <row r="455" spans="10:10">
      <c r="J455" s="2"/>
    </row>
    <row r="456" spans="10:10">
      <c r="J456" s="2"/>
    </row>
    <row r="457" spans="10:10">
      <c r="J457" s="2"/>
    </row>
    <row r="458" spans="10:10">
      <c r="J458" s="2"/>
    </row>
    <row r="459" spans="10:10">
      <c r="J459" s="2"/>
    </row>
    <row r="460" spans="10:10">
      <c r="J460" s="2"/>
    </row>
    <row r="461" spans="10:10">
      <c r="J461" s="2"/>
    </row>
    <row r="462" spans="10:10">
      <c r="J462" s="2"/>
    </row>
    <row r="463" spans="10:10">
      <c r="J463" s="2"/>
    </row>
    <row r="464" spans="10:10">
      <c r="J464" s="2"/>
    </row>
    <row r="465" spans="10:10">
      <c r="J465" s="2"/>
    </row>
    <row r="466" spans="10:10">
      <c r="J466" s="2"/>
    </row>
    <row r="467" spans="10:10">
      <c r="J467" s="2"/>
    </row>
    <row r="468" spans="10:10">
      <c r="J468" s="2"/>
    </row>
    <row r="469" spans="10:10">
      <c r="J469" s="2"/>
    </row>
    <row r="470" spans="10:10">
      <c r="J470" s="2"/>
    </row>
    <row r="471" spans="10:10">
      <c r="J471" s="2"/>
    </row>
    <row r="472" spans="10:10">
      <c r="J472" s="2"/>
    </row>
    <row r="473" spans="10:10">
      <c r="J473" s="2"/>
    </row>
    <row r="474" spans="10:10">
      <c r="J474" s="2"/>
    </row>
    <row r="475" spans="10:10">
      <c r="J475" s="2"/>
    </row>
    <row r="476" spans="10:10">
      <c r="J476" s="2"/>
    </row>
    <row r="477" spans="10:10">
      <c r="J477" s="2"/>
    </row>
    <row r="478" spans="10:10">
      <c r="J478" s="2"/>
    </row>
    <row r="479" spans="10:10">
      <c r="J479" s="2"/>
    </row>
    <row r="480" spans="10:10">
      <c r="J480" s="2"/>
    </row>
    <row r="481" spans="10:10">
      <c r="J481" s="2"/>
    </row>
    <row r="482" spans="10:10">
      <c r="J482" s="2"/>
    </row>
    <row r="483" spans="10:10">
      <c r="J483" s="2"/>
    </row>
    <row r="484" spans="10:10">
      <c r="J484" s="2"/>
    </row>
    <row r="485" spans="10:10">
      <c r="J485" s="2"/>
    </row>
    <row r="486" spans="10:10">
      <c r="J486" s="2"/>
    </row>
    <row r="487" spans="10:10">
      <c r="J487" s="2"/>
    </row>
    <row r="488" spans="10:10">
      <c r="J488" s="2"/>
    </row>
    <row r="489" spans="10:10">
      <c r="J489" s="2"/>
    </row>
    <row r="490" spans="10:10">
      <c r="J490" s="2"/>
    </row>
    <row r="491" spans="10:10">
      <c r="J491" s="2"/>
    </row>
    <row r="492" spans="10:10">
      <c r="J492" s="2"/>
    </row>
    <row r="493" spans="10:10">
      <c r="J493" s="2"/>
    </row>
    <row r="494" spans="10:10">
      <c r="J494" s="2"/>
    </row>
    <row r="495" spans="10:10">
      <c r="J495" s="2"/>
    </row>
    <row r="496" spans="10:10">
      <c r="J496" s="2"/>
    </row>
    <row r="497" spans="10:10">
      <c r="J497" s="2"/>
    </row>
    <row r="498" spans="10:10">
      <c r="J498" s="2"/>
    </row>
    <row r="499" spans="10:10">
      <c r="J499" s="2"/>
    </row>
    <row r="500" spans="10:10">
      <c r="J500" s="2"/>
    </row>
    <row r="501" spans="10:10">
      <c r="J501" s="2"/>
    </row>
    <row r="502" spans="10:10">
      <c r="J502" s="2"/>
    </row>
    <row r="503" spans="10:10">
      <c r="J503" s="2"/>
    </row>
    <row r="504" spans="10:10">
      <c r="J504" s="2"/>
    </row>
    <row r="505" spans="10:10">
      <c r="J505" s="2"/>
    </row>
    <row r="506" spans="10:10">
      <c r="J506" s="2"/>
    </row>
    <row r="507" spans="10:10">
      <c r="J507" s="2"/>
    </row>
    <row r="508" spans="10:10">
      <c r="J508" s="2"/>
    </row>
    <row r="509" spans="10:10">
      <c r="J509" s="2"/>
    </row>
    <row r="510" spans="10:10">
      <c r="J510" s="2"/>
    </row>
    <row r="511" spans="10:10">
      <c r="J511" s="2"/>
    </row>
    <row r="512" spans="10:10">
      <c r="J512" s="2"/>
    </row>
    <row r="513" spans="10:10">
      <c r="J513" s="2"/>
    </row>
    <row r="514" spans="10:10">
      <c r="J514" s="2"/>
    </row>
    <row r="515" spans="10:10">
      <c r="J515" s="2"/>
    </row>
    <row r="516" spans="10:10">
      <c r="J516" s="2"/>
    </row>
    <row r="517" spans="10:10">
      <c r="J517" s="2"/>
    </row>
    <row r="518" spans="10:10">
      <c r="J518" s="2"/>
    </row>
    <row r="519" spans="10:10">
      <c r="J519" s="2"/>
    </row>
    <row r="520" spans="10:10">
      <c r="J520" s="2"/>
    </row>
    <row r="521" spans="10:10">
      <c r="J521" s="2"/>
    </row>
    <row r="522" spans="10:10">
      <c r="J522" s="2"/>
    </row>
    <row r="523" spans="10:10">
      <c r="J523" s="2"/>
    </row>
    <row r="524" spans="10:10">
      <c r="J524" s="2"/>
    </row>
    <row r="525" spans="10:10">
      <c r="J525" s="2"/>
    </row>
    <row r="526" spans="10:10">
      <c r="J526" s="2"/>
    </row>
    <row r="527" spans="10:10">
      <c r="J527" s="2"/>
    </row>
    <row r="528" spans="10:10">
      <c r="J528" s="2"/>
    </row>
    <row r="529" spans="10:10">
      <c r="J529" s="2"/>
    </row>
    <row r="530" spans="10:10">
      <c r="J530" s="2"/>
    </row>
    <row r="531" spans="10:10">
      <c r="J531" s="2"/>
    </row>
    <row r="532" spans="10:10">
      <c r="J532" s="2"/>
    </row>
    <row r="533" spans="10:10">
      <c r="J533" s="2"/>
    </row>
    <row r="534" spans="10:10">
      <c r="J534" s="2"/>
    </row>
    <row r="535" spans="10:10">
      <c r="J535" s="2"/>
    </row>
    <row r="536" spans="10:10">
      <c r="J536" s="2"/>
    </row>
    <row r="537" spans="10:10">
      <c r="J537" s="2"/>
    </row>
    <row r="538" spans="10:10">
      <c r="J538" s="2"/>
    </row>
    <row r="539" spans="10:10">
      <c r="J539" s="2"/>
    </row>
    <row r="540" spans="10:10">
      <c r="J540" s="2"/>
    </row>
    <row r="541" spans="10:10">
      <c r="J541" s="2"/>
    </row>
    <row r="542" spans="10:10">
      <c r="J542" s="2"/>
    </row>
    <row r="543" spans="10:10">
      <c r="J543" s="2"/>
    </row>
    <row r="544" spans="10:10">
      <c r="J544" s="2"/>
    </row>
    <row r="545" spans="10:10">
      <c r="J545" s="2"/>
    </row>
    <row r="546" spans="10:10">
      <c r="J546" s="2"/>
    </row>
    <row r="547" spans="10:10">
      <c r="J547" s="2"/>
    </row>
    <row r="548" spans="10:10">
      <c r="J548" s="2"/>
    </row>
    <row r="549" spans="10:10">
      <c r="J549" s="2"/>
    </row>
    <row r="550" spans="10:10">
      <c r="J550" s="2"/>
    </row>
    <row r="551" spans="10:10">
      <c r="J551" s="2"/>
    </row>
    <row r="552" spans="10:10">
      <c r="J552" s="2"/>
    </row>
    <row r="553" spans="10:10">
      <c r="J553" s="2"/>
    </row>
    <row r="554" spans="10:10">
      <c r="J554" s="2"/>
    </row>
    <row r="555" spans="10:10">
      <c r="J555" s="2"/>
    </row>
    <row r="556" spans="10:10">
      <c r="J556" s="2"/>
    </row>
    <row r="557" spans="10:10">
      <c r="J557" s="2"/>
    </row>
    <row r="558" spans="10:10">
      <c r="J558" s="2"/>
    </row>
    <row r="559" spans="10:10">
      <c r="J559" s="2"/>
    </row>
    <row r="560" spans="10:10">
      <c r="J560" s="2"/>
    </row>
    <row r="561" spans="10:10">
      <c r="J561" s="2"/>
    </row>
    <row r="562" spans="10:10">
      <c r="J562" s="2"/>
    </row>
    <row r="563" spans="10:10">
      <c r="J563" s="2"/>
    </row>
    <row r="564" spans="10:10">
      <c r="J564" s="2"/>
    </row>
    <row r="565" spans="10:10">
      <c r="J565" s="2"/>
    </row>
    <row r="566" spans="10:10">
      <c r="J566" s="2"/>
    </row>
    <row r="567" spans="10:10">
      <c r="J567" s="2"/>
    </row>
    <row r="568" spans="10:10">
      <c r="J568" s="2"/>
    </row>
    <row r="569" spans="10:10">
      <c r="J569" s="2"/>
    </row>
    <row r="570" spans="10:10">
      <c r="J570" s="2"/>
    </row>
    <row r="571" spans="10:10">
      <c r="J571" s="2"/>
    </row>
    <row r="572" spans="10:10">
      <c r="J572" s="2"/>
    </row>
    <row r="573" spans="10:10">
      <c r="J573" s="2"/>
    </row>
    <row r="574" spans="10:10">
      <c r="J574" s="2"/>
    </row>
    <row r="575" spans="10:10">
      <c r="J575" s="2"/>
    </row>
    <row r="576" spans="10:10">
      <c r="J576" s="2"/>
    </row>
    <row r="577" spans="10:10">
      <c r="J577" s="2"/>
    </row>
    <row r="578" spans="10:10">
      <c r="J578" s="2"/>
    </row>
    <row r="579" spans="10:10">
      <c r="J579" s="2"/>
    </row>
    <row r="580" spans="10:10">
      <c r="J580" s="2"/>
    </row>
    <row r="581" spans="10:10">
      <c r="J581" s="2"/>
    </row>
    <row r="582" spans="10:10">
      <c r="J582" s="2"/>
    </row>
    <row r="583" spans="10:10">
      <c r="J583" s="2"/>
    </row>
    <row r="584" spans="10:10">
      <c r="J584" s="2"/>
    </row>
    <row r="585" spans="10:10">
      <c r="J585" s="2"/>
    </row>
    <row r="586" spans="10:10">
      <c r="J586" s="2"/>
    </row>
    <row r="587" spans="10:10">
      <c r="J587" s="2"/>
    </row>
    <row r="588" spans="10:10">
      <c r="J588" s="2"/>
    </row>
    <row r="589" spans="10:10">
      <c r="J589" s="2"/>
    </row>
    <row r="590" spans="10:10">
      <c r="J590" s="2"/>
    </row>
    <row r="591" spans="10:10">
      <c r="J591" s="2"/>
    </row>
    <row r="592" spans="10:10">
      <c r="J592" s="2"/>
    </row>
    <row r="593" spans="10:10">
      <c r="J593" s="2"/>
    </row>
    <row r="594" spans="10:10">
      <c r="J594" s="2"/>
    </row>
    <row r="595" spans="10:10">
      <c r="J595" s="2"/>
    </row>
    <row r="596" spans="10:10">
      <c r="J596" s="2"/>
    </row>
    <row r="597" spans="10:10">
      <c r="J597" s="2"/>
    </row>
    <row r="598" spans="10:10">
      <c r="J598" s="2"/>
    </row>
    <row r="599" spans="10:10">
      <c r="J599" s="2"/>
    </row>
    <row r="600" spans="10:10">
      <c r="J600" s="2"/>
    </row>
    <row r="601" spans="10:10">
      <c r="J601" s="2"/>
    </row>
    <row r="602" spans="10:10">
      <c r="J602" s="2"/>
    </row>
    <row r="603" spans="10:10">
      <c r="J603" s="2"/>
    </row>
    <row r="604" spans="10:10">
      <c r="J604" s="2"/>
    </row>
    <row r="605" spans="10:10">
      <c r="J605" s="2"/>
    </row>
    <row r="606" spans="10:10">
      <c r="J606" s="2"/>
    </row>
    <row r="607" spans="10:10">
      <c r="J607" s="2"/>
    </row>
    <row r="608" spans="10:10">
      <c r="J608" s="2"/>
    </row>
    <row r="609" spans="10:10">
      <c r="J609" s="2"/>
    </row>
    <row r="610" spans="10:10">
      <c r="J610" s="2"/>
    </row>
    <row r="611" spans="10:10">
      <c r="J611" s="2"/>
    </row>
    <row r="612" spans="10:10">
      <c r="J612" s="2"/>
    </row>
    <row r="613" spans="10:10">
      <c r="J613" s="2"/>
    </row>
    <row r="614" spans="10:10">
      <c r="J614" s="2"/>
    </row>
    <row r="615" spans="10:10">
      <c r="J615" s="2"/>
    </row>
    <row r="616" spans="10:10">
      <c r="J616" s="2"/>
    </row>
    <row r="617" spans="10:10">
      <c r="J617" s="2"/>
    </row>
    <row r="618" spans="10:10">
      <c r="J618" s="2"/>
    </row>
    <row r="619" spans="10:10">
      <c r="J619" s="2"/>
    </row>
    <row r="620" spans="10:10">
      <c r="J620" s="2"/>
    </row>
    <row r="621" spans="10:10">
      <c r="J621" s="2"/>
    </row>
    <row r="622" spans="10:10">
      <c r="J622" s="2"/>
    </row>
    <row r="623" spans="10:10">
      <c r="J623" s="2"/>
    </row>
    <row r="624" spans="10:10">
      <c r="J624" s="2"/>
    </row>
    <row r="625" spans="10:10">
      <c r="J625" s="2"/>
    </row>
    <row r="626" spans="10:10">
      <c r="J626" s="2"/>
    </row>
    <row r="627" spans="10:10">
      <c r="J627" s="2"/>
    </row>
    <row r="628" spans="10:10">
      <c r="J628" s="2"/>
    </row>
    <row r="629" spans="10:10">
      <c r="J629" s="2"/>
    </row>
    <row r="630" spans="10:10">
      <c r="J630" s="2"/>
    </row>
    <row r="631" spans="10:10">
      <c r="J631" s="2"/>
    </row>
    <row r="632" spans="10:10">
      <c r="J632" s="2"/>
    </row>
    <row r="633" spans="10:10">
      <c r="J633" s="2"/>
    </row>
    <row r="634" spans="10:10">
      <c r="J634" s="2"/>
    </row>
    <row r="635" spans="10:10">
      <c r="J635" s="2"/>
    </row>
    <row r="636" spans="10:10">
      <c r="J636" s="2"/>
    </row>
    <row r="637" spans="10:10">
      <c r="J637" s="2"/>
    </row>
    <row r="638" spans="10:10">
      <c r="J638" s="2"/>
    </row>
    <row r="639" spans="10:10">
      <c r="J639" s="2"/>
    </row>
    <row r="640" spans="10:10">
      <c r="J640" s="2"/>
    </row>
    <row r="641" spans="10:10">
      <c r="J641" s="2"/>
    </row>
    <row r="642" spans="10:10">
      <c r="J642" s="2"/>
    </row>
    <row r="643" spans="10:10">
      <c r="J643" s="2"/>
    </row>
    <row r="644" spans="10:10">
      <c r="J644" s="2"/>
    </row>
    <row r="645" spans="10:10">
      <c r="J645" s="2"/>
    </row>
    <row r="646" spans="10:10">
      <c r="J646" s="2"/>
    </row>
    <row r="647" spans="10:10">
      <c r="J647" s="2"/>
    </row>
    <row r="648" spans="10:10">
      <c r="J648" s="2"/>
    </row>
    <row r="649" spans="10:10">
      <c r="J649" s="2"/>
    </row>
    <row r="650" spans="10:10">
      <c r="J650" s="2"/>
    </row>
    <row r="651" spans="10:10">
      <c r="J651" s="2"/>
    </row>
    <row r="652" spans="10:10">
      <c r="J652" s="2"/>
    </row>
    <row r="653" spans="10:10">
      <c r="J653" s="2"/>
    </row>
    <row r="654" spans="10:10">
      <c r="J654" s="2"/>
    </row>
    <row r="655" spans="10:10">
      <c r="J655" s="2"/>
    </row>
    <row r="656" spans="10:10">
      <c r="J656" s="2"/>
    </row>
    <row r="657" spans="10:10">
      <c r="J657" s="2"/>
    </row>
    <row r="658" spans="10:10">
      <c r="J658" s="2"/>
    </row>
    <row r="659" spans="10:10">
      <c r="J659" s="2"/>
    </row>
    <row r="660" spans="10:10">
      <c r="J660" s="2"/>
    </row>
    <row r="661" spans="10:10">
      <c r="J661" s="2"/>
    </row>
    <row r="662" spans="10:10">
      <c r="J662" s="2"/>
    </row>
    <row r="663" spans="10:10">
      <c r="J663" s="2"/>
    </row>
    <row r="664" spans="10:10">
      <c r="J664" s="2"/>
    </row>
    <row r="665" spans="10:10">
      <c r="J665" s="2"/>
    </row>
    <row r="666" spans="10:10">
      <c r="J666" s="2"/>
    </row>
    <row r="667" spans="10:10">
      <c r="J667" s="2"/>
    </row>
    <row r="668" spans="10:10">
      <c r="J668" s="2"/>
    </row>
    <row r="669" spans="10:10">
      <c r="J669" s="2"/>
    </row>
    <row r="670" spans="10:10">
      <c r="J670" s="2"/>
    </row>
    <row r="671" spans="10:10">
      <c r="J671" s="2"/>
    </row>
    <row r="672" spans="10:10">
      <c r="J672" s="2"/>
    </row>
    <row r="673" spans="10:10">
      <c r="J673" s="2"/>
    </row>
    <row r="674" spans="10:10">
      <c r="J674" s="2"/>
    </row>
    <row r="675" spans="10:10">
      <c r="J675" s="2"/>
    </row>
    <row r="676" spans="10:10">
      <c r="J676" s="2"/>
    </row>
    <row r="677" spans="10:10">
      <c r="J677" s="2"/>
    </row>
    <row r="678" spans="10:10">
      <c r="J678" s="2"/>
    </row>
    <row r="679" spans="10:10">
      <c r="J679" s="2"/>
    </row>
    <row r="680" spans="10:10">
      <c r="J680" s="2"/>
    </row>
    <row r="681" spans="10:10">
      <c r="J681" s="2"/>
    </row>
    <row r="682" spans="10:10">
      <c r="J682" s="2"/>
    </row>
    <row r="683" spans="10:10">
      <c r="J683" s="2"/>
    </row>
    <row r="684" spans="10:10">
      <c r="J684" s="2"/>
    </row>
    <row r="685" spans="10:10">
      <c r="J685" s="2"/>
    </row>
    <row r="686" spans="10:10">
      <c r="J686" s="2"/>
    </row>
    <row r="687" spans="10:10">
      <c r="J687" s="2"/>
    </row>
    <row r="688" spans="10:10">
      <c r="J688" s="2"/>
    </row>
    <row r="689" spans="10:10">
      <c r="J689" s="2"/>
    </row>
    <row r="690" spans="10:10">
      <c r="J690" s="2"/>
    </row>
    <row r="691" spans="10:10">
      <c r="J691" s="2"/>
    </row>
    <row r="692" spans="10:10">
      <c r="J692" s="2"/>
    </row>
    <row r="693" spans="10:10">
      <c r="J693" s="2"/>
    </row>
    <row r="694" spans="10:10">
      <c r="J694" s="2"/>
    </row>
    <row r="695" spans="10:10">
      <c r="J695" s="2"/>
    </row>
    <row r="696" spans="10:10">
      <c r="J696" s="2"/>
    </row>
    <row r="697" spans="10:10">
      <c r="J697" s="2"/>
    </row>
    <row r="698" spans="10:10">
      <c r="J698" s="2"/>
    </row>
    <row r="699" spans="10:10">
      <c r="J699" s="2"/>
    </row>
    <row r="700" spans="10:10">
      <c r="J700" s="2"/>
    </row>
    <row r="701" spans="10:10">
      <c r="J701" s="2"/>
    </row>
    <row r="702" spans="10:10">
      <c r="J702" s="2"/>
    </row>
    <row r="703" spans="10:10">
      <c r="J703" s="2"/>
    </row>
    <row r="704" spans="10:10">
      <c r="J704" s="2"/>
    </row>
    <row r="705" spans="10:10">
      <c r="J705" s="2"/>
    </row>
    <row r="706" spans="10:10">
      <c r="J706" s="2"/>
    </row>
    <row r="707" spans="10:10">
      <c r="J707" s="2"/>
    </row>
    <row r="708" spans="10:10">
      <c r="J708" s="2"/>
    </row>
    <row r="709" spans="10:10">
      <c r="J709" s="2"/>
    </row>
    <row r="710" spans="10:10">
      <c r="J710" s="2"/>
    </row>
    <row r="711" spans="10:10">
      <c r="J711" s="2"/>
    </row>
    <row r="712" spans="10:10">
      <c r="J712" s="2"/>
    </row>
    <row r="713" spans="10:10">
      <c r="J713" s="2"/>
    </row>
    <row r="714" spans="10:10">
      <c r="J714" s="2"/>
    </row>
    <row r="715" spans="10:10">
      <c r="J715" s="2"/>
    </row>
    <row r="716" spans="10:10">
      <c r="J716" s="2"/>
    </row>
    <row r="717" spans="10:10">
      <c r="J717" s="2"/>
    </row>
    <row r="718" spans="10:10">
      <c r="J718" s="2"/>
    </row>
    <row r="719" spans="10:10">
      <c r="J719" s="2"/>
    </row>
    <row r="720" spans="10:10">
      <c r="J720" s="2"/>
    </row>
    <row r="721" spans="10:10">
      <c r="J721" s="2"/>
    </row>
    <row r="722" spans="10:10">
      <c r="J722" s="2"/>
    </row>
    <row r="723" spans="10:10">
      <c r="J723" s="2"/>
    </row>
    <row r="724" spans="10:10">
      <c r="J724" s="2"/>
    </row>
    <row r="725" spans="10:10">
      <c r="J725" s="2"/>
    </row>
    <row r="726" spans="10:10">
      <c r="J726" s="2"/>
    </row>
    <row r="727" spans="10:10">
      <c r="J727" s="2"/>
    </row>
    <row r="728" spans="10:10">
      <c r="J728" s="2"/>
    </row>
    <row r="729" spans="10:10">
      <c r="J729" s="2"/>
    </row>
    <row r="730" spans="10:10">
      <c r="J730" s="2"/>
    </row>
    <row r="731" spans="10:10">
      <c r="J731" s="2"/>
    </row>
    <row r="732" spans="10:10">
      <c r="J732" s="2"/>
    </row>
    <row r="733" spans="10:10">
      <c r="J733" s="2"/>
    </row>
    <row r="734" spans="10:10">
      <c r="J734" s="2"/>
    </row>
    <row r="735" spans="10:10">
      <c r="J735" s="2"/>
    </row>
    <row r="736" spans="10:10">
      <c r="J736" s="2"/>
    </row>
    <row r="737" spans="10:10">
      <c r="J737" s="2"/>
    </row>
    <row r="738" spans="10:10">
      <c r="J738" s="2"/>
    </row>
  </sheetData>
  <hyperlinks>
    <hyperlink ref="B1:M1" r:id="rId1" location="!/year/default" display="Property Taxes"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40"/>
  <sheetViews>
    <sheetView zoomScaleNormal="100" workbookViewId="0">
      <pane ySplit="1" topLeftCell="A2" activePane="bottomLeft" state="frozen"/>
      <selection pane="bottomLeft" activeCell="D24" sqref="D24"/>
    </sheetView>
  </sheetViews>
  <sheetFormatPr defaultColWidth="9.140625" defaultRowHeight="15"/>
  <cols>
    <col min="1" max="1" width="14.85546875" bestFit="1" customWidth="1"/>
    <col min="2" max="2" width="18.85546875" bestFit="1" customWidth="1"/>
    <col min="3" max="4" width="16.28515625" bestFit="1" customWidth="1"/>
    <col min="5" max="5" width="17.42578125" bestFit="1" customWidth="1"/>
    <col min="6" max="8" width="15.28515625" bestFit="1" customWidth="1"/>
  </cols>
  <sheetData>
    <row r="1" spans="1:8" s="1" customFormat="1" ht="51">
      <c r="A1" s="1" t="s">
        <v>0</v>
      </c>
      <c r="B1" s="10" t="s">
        <v>115</v>
      </c>
      <c r="C1" s="10" t="s">
        <v>234</v>
      </c>
      <c r="D1" s="10" t="s">
        <v>117</v>
      </c>
      <c r="E1" s="10" t="s">
        <v>139</v>
      </c>
      <c r="F1" s="10" t="s">
        <v>121</v>
      </c>
      <c r="G1" s="10" t="s">
        <v>119</v>
      </c>
      <c r="H1" s="10" t="s">
        <v>118</v>
      </c>
    </row>
    <row r="2" spans="1:8">
      <c r="A2" t="s">
        <v>1</v>
      </c>
      <c r="B2" s="2">
        <v>195503232</v>
      </c>
      <c r="C2" s="2">
        <v>1876424349</v>
      </c>
      <c r="D2" s="2">
        <v>1021609354</v>
      </c>
      <c r="E2" s="16">
        <v>1119367046</v>
      </c>
      <c r="F2" s="16">
        <v>70518302</v>
      </c>
      <c r="G2" s="2">
        <v>37591043</v>
      </c>
      <c r="H2" s="2">
        <v>148335405</v>
      </c>
    </row>
    <row r="3" spans="1:8">
      <c r="A3" t="s">
        <v>2</v>
      </c>
      <c r="B3" s="2">
        <v>5165723</v>
      </c>
      <c r="C3" s="2">
        <v>6101417</v>
      </c>
      <c r="D3" s="2">
        <v>1815768</v>
      </c>
      <c r="E3" s="16">
        <v>3629645</v>
      </c>
      <c r="F3" s="16">
        <v>1815874</v>
      </c>
      <c r="G3" s="2">
        <v>662489</v>
      </c>
      <c r="H3" s="2">
        <v>112295</v>
      </c>
    </row>
    <row r="4" spans="1:8">
      <c r="A4" t="s">
        <v>3</v>
      </c>
      <c r="B4" s="2">
        <v>8492959</v>
      </c>
      <c r="C4" s="2">
        <v>51686458</v>
      </c>
      <c r="D4" s="2">
        <v>14855898</v>
      </c>
      <c r="E4" s="16">
        <v>11669675</v>
      </c>
      <c r="F4" s="16">
        <v>6239473</v>
      </c>
      <c r="G4" s="2">
        <v>1162309</v>
      </c>
      <c r="H4" s="2">
        <v>857521</v>
      </c>
    </row>
    <row r="5" spans="1:8">
      <c r="A5" t="s">
        <v>4</v>
      </c>
      <c r="B5" s="2">
        <v>70742248</v>
      </c>
      <c r="C5" s="2">
        <v>134151385</v>
      </c>
      <c r="D5" s="2">
        <v>145759066</v>
      </c>
      <c r="E5" s="16">
        <v>87822870</v>
      </c>
      <c r="F5" s="16">
        <v>35256993</v>
      </c>
      <c r="G5" s="2">
        <v>3913905</v>
      </c>
      <c r="H5" s="2">
        <v>4471636</v>
      </c>
    </row>
    <row r="6" spans="1:8">
      <c r="A6" t="s">
        <v>5</v>
      </c>
      <c r="B6" s="2">
        <v>23816694</v>
      </c>
      <c r="C6" s="2">
        <v>33245451</v>
      </c>
      <c r="D6" s="2">
        <v>18950162</v>
      </c>
      <c r="E6" s="16">
        <v>16040745</v>
      </c>
      <c r="F6" s="16">
        <v>24403238</v>
      </c>
      <c r="G6" s="2">
        <v>1095752</v>
      </c>
      <c r="H6" s="2">
        <v>2588111</v>
      </c>
    </row>
    <row r="7" spans="1:8">
      <c r="A7" t="s">
        <v>6</v>
      </c>
      <c r="B7" s="2">
        <v>5572180</v>
      </c>
      <c r="C7" s="2">
        <v>24861494</v>
      </c>
      <c r="D7" s="2">
        <v>11659548</v>
      </c>
      <c r="E7" s="16">
        <v>12967028</v>
      </c>
      <c r="F7" s="16">
        <v>7213618</v>
      </c>
      <c r="G7" s="2">
        <v>1587480</v>
      </c>
      <c r="H7" s="2">
        <v>43890</v>
      </c>
    </row>
    <row r="8" spans="1:8">
      <c r="A8" t="s">
        <v>7</v>
      </c>
      <c r="B8" s="2">
        <v>271840023</v>
      </c>
      <c r="C8" s="2">
        <v>738025544</v>
      </c>
      <c r="D8" s="2">
        <v>522554870</v>
      </c>
      <c r="E8" s="16">
        <v>369491751</v>
      </c>
      <c r="F8" s="16">
        <v>50460371</v>
      </c>
      <c r="G8" s="2">
        <v>33132523</v>
      </c>
      <c r="H8" s="2">
        <v>94138489</v>
      </c>
    </row>
    <row r="9" spans="1:8">
      <c r="A9" t="s">
        <v>8</v>
      </c>
      <c r="B9" s="2">
        <v>9230223</v>
      </c>
      <c r="C9" s="2">
        <v>19390914</v>
      </c>
      <c r="D9" s="2">
        <v>27401260</v>
      </c>
      <c r="E9" s="16">
        <v>13892390</v>
      </c>
      <c r="F9" s="16">
        <v>3697962</v>
      </c>
      <c r="G9" s="2">
        <v>554208</v>
      </c>
      <c r="H9" s="2">
        <v>625080</v>
      </c>
    </row>
    <row r="10" spans="1:8">
      <c r="A10" t="s">
        <v>9</v>
      </c>
      <c r="B10" s="2">
        <v>64998634</v>
      </c>
      <c r="C10" s="2">
        <v>130348438</v>
      </c>
      <c r="D10" s="2">
        <v>73783022</v>
      </c>
      <c r="E10" s="16">
        <v>64033775</v>
      </c>
      <c r="F10" s="16">
        <v>50478463</v>
      </c>
      <c r="G10" s="2">
        <v>5309856</v>
      </c>
      <c r="H10" s="2">
        <v>1077470</v>
      </c>
    </row>
    <row r="11" spans="1:8">
      <c r="A11" t="s">
        <v>10</v>
      </c>
      <c r="B11" s="2">
        <v>96332235</v>
      </c>
      <c r="C11" s="2">
        <v>502162588</v>
      </c>
      <c r="D11" s="2">
        <v>698145564</v>
      </c>
      <c r="E11" s="16">
        <v>379289536</v>
      </c>
      <c r="F11" s="16">
        <v>71617056</v>
      </c>
      <c r="G11" s="2">
        <v>32299821</v>
      </c>
      <c r="H11" s="2">
        <v>47248478</v>
      </c>
    </row>
    <row r="12" spans="1:8">
      <c r="A12" t="s">
        <v>11</v>
      </c>
      <c r="B12" s="2">
        <v>9760791</v>
      </c>
      <c r="C12" s="2">
        <v>26777201</v>
      </c>
      <c r="D12" s="2">
        <v>26269158</v>
      </c>
      <c r="E12" s="16">
        <v>21655629</v>
      </c>
      <c r="F12" s="16">
        <v>7184195</v>
      </c>
      <c r="G12" s="2">
        <v>446010</v>
      </c>
      <c r="H12" s="2">
        <v>593499</v>
      </c>
    </row>
    <row r="13" spans="1:8">
      <c r="A13" t="s">
        <v>13</v>
      </c>
      <c r="B13" s="2">
        <v>28269896</v>
      </c>
      <c r="C13" s="2">
        <v>105126179</v>
      </c>
      <c r="D13" s="2">
        <v>160816900</v>
      </c>
      <c r="E13" s="16">
        <v>89353498</v>
      </c>
      <c r="F13" s="16">
        <v>22734570</v>
      </c>
      <c r="G13" s="2">
        <v>2245059</v>
      </c>
      <c r="H13" s="2">
        <v>6682026</v>
      </c>
    </row>
    <row r="14" spans="1:8">
      <c r="A14" t="s">
        <v>14</v>
      </c>
      <c r="B14" s="2">
        <v>16389361</v>
      </c>
      <c r="C14" s="2">
        <v>28199679</v>
      </c>
      <c r="D14" s="2">
        <v>10667288</v>
      </c>
      <c r="E14" s="16">
        <v>11383317</v>
      </c>
      <c r="F14" s="16">
        <v>5548893</v>
      </c>
      <c r="G14" s="2">
        <v>1865057</v>
      </c>
      <c r="H14" s="2">
        <v>494811</v>
      </c>
    </row>
    <row r="15" spans="1:8">
      <c r="A15" t="s">
        <v>15</v>
      </c>
      <c r="B15" s="2">
        <v>94135809</v>
      </c>
      <c r="C15" s="2">
        <v>552337385</v>
      </c>
      <c r="D15" s="2">
        <v>582708182</v>
      </c>
      <c r="E15" s="16">
        <v>318344439</v>
      </c>
      <c r="F15" s="16">
        <v>76867662</v>
      </c>
      <c r="G15" s="2">
        <v>14808685</v>
      </c>
      <c r="H15" s="2">
        <v>86322728</v>
      </c>
    </row>
    <row r="16" spans="1:8">
      <c r="A16" t="s">
        <v>16</v>
      </c>
      <c r="B16" s="2">
        <v>27591223</v>
      </c>
      <c r="C16" s="2">
        <v>96343594</v>
      </c>
      <c r="D16" s="2">
        <v>111328926</v>
      </c>
      <c r="E16" s="16">
        <v>41623879</v>
      </c>
      <c r="F16" s="16">
        <v>9422050</v>
      </c>
      <c r="G16" s="2">
        <v>4653310</v>
      </c>
      <c r="H16" s="2">
        <v>4364274</v>
      </c>
    </row>
    <row r="17" spans="1:8">
      <c r="A17" t="s">
        <v>17</v>
      </c>
      <c r="B17" s="2">
        <v>13729270</v>
      </c>
      <c r="C17" s="2">
        <v>46445151</v>
      </c>
      <c r="D17" s="2">
        <v>48853287</v>
      </c>
      <c r="E17" s="16">
        <v>26723756</v>
      </c>
      <c r="F17" s="16">
        <v>28596951</v>
      </c>
      <c r="G17" s="2">
        <v>3182350</v>
      </c>
      <c r="H17" s="2">
        <v>2090244</v>
      </c>
    </row>
    <row r="18" spans="1:8">
      <c r="A18" t="s">
        <v>18</v>
      </c>
      <c r="B18" s="2">
        <v>8433891</v>
      </c>
      <c r="C18" s="2">
        <v>22970684</v>
      </c>
      <c r="D18" s="2">
        <v>17035973</v>
      </c>
      <c r="E18" s="16">
        <v>11064421</v>
      </c>
      <c r="F18" s="16">
        <v>4694296</v>
      </c>
      <c r="G18" s="2">
        <v>201641</v>
      </c>
      <c r="H18" s="2">
        <v>300214</v>
      </c>
    </row>
    <row r="19" spans="1:8">
      <c r="A19" t="s">
        <v>19</v>
      </c>
      <c r="B19" s="2">
        <v>1892099146</v>
      </c>
      <c r="C19" s="2">
        <v>7959753076</v>
      </c>
      <c r="D19" s="2">
        <v>8056090565</v>
      </c>
      <c r="E19" s="16">
        <v>6010929505</v>
      </c>
      <c r="F19" s="16">
        <v>509972429</v>
      </c>
      <c r="G19" s="2">
        <v>592796417</v>
      </c>
      <c r="H19" s="2">
        <v>538088000</v>
      </c>
    </row>
    <row r="20" spans="1:8">
      <c r="A20" t="s">
        <v>20</v>
      </c>
      <c r="B20" s="2">
        <v>40092471</v>
      </c>
      <c r="C20" s="2">
        <v>95126912</v>
      </c>
      <c r="D20" s="2">
        <v>76885588</v>
      </c>
      <c r="E20" s="16">
        <v>49516797</v>
      </c>
      <c r="F20" s="16">
        <v>11511716</v>
      </c>
      <c r="G20" s="2">
        <v>3171332</v>
      </c>
      <c r="H20" s="2">
        <v>9478243</v>
      </c>
    </row>
    <row r="21" spans="1:8">
      <c r="A21" t="s">
        <v>21</v>
      </c>
      <c r="B21" s="2">
        <v>94951533</v>
      </c>
      <c r="C21" s="2">
        <v>231806418</v>
      </c>
      <c r="D21" s="2">
        <v>107862922</v>
      </c>
      <c r="E21" s="16">
        <v>136353889</v>
      </c>
      <c r="F21" s="16">
        <v>25414255</v>
      </c>
      <c r="G21" s="2">
        <v>42796096</v>
      </c>
      <c r="H21" s="2">
        <v>20936446</v>
      </c>
    </row>
    <row r="22" spans="1:8">
      <c r="A22" t="s">
        <v>22</v>
      </c>
      <c r="B22" s="2">
        <v>16264416</v>
      </c>
      <c r="C22" s="2">
        <v>24462901</v>
      </c>
      <c r="D22" s="2">
        <v>17715114</v>
      </c>
      <c r="E22" s="16">
        <v>14361929</v>
      </c>
      <c r="F22" s="16">
        <v>5866147</v>
      </c>
      <c r="G22" s="2">
        <v>1335641</v>
      </c>
      <c r="H22" s="2">
        <v>72000</v>
      </c>
    </row>
    <row r="23" spans="1:8">
      <c r="A23" t="s">
        <v>23</v>
      </c>
      <c r="B23" s="2">
        <v>18642045</v>
      </c>
      <c r="C23" s="2">
        <v>75708391</v>
      </c>
      <c r="D23" s="2">
        <v>74984574</v>
      </c>
      <c r="E23" s="16">
        <v>67248992</v>
      </c>
      <c r="F23" s="16">
        <v>22687623</v>
      </c>
      <c r="G23" s="2">
        <v>4089772</v>
      </c>
      <c r="H23" s="2">
        <v>9751000</v>
      </c>
    </row>
    <row r="24" spans="1:8">
      <c r="A24" t="s">
        <v>24</v>
      </c>
      <c r="B24" s="2">
        <v>34973160</v>
      </c>
      <c r="C24" s="2">
        <v>150950072</v>
      </c>
      <c r="D24" s="2">
        <v>190758942</v>
      </c>
      <c r="E24" s="16">
        <v>94352299</v>
      </c>
      <c r="F24" s="16">
        <v>13928685</v>
      </c>
      <c r="G24" s="2">
        <v>6016114</v>
      </c>
      <c r="H24" s="2">
        <v>37287978</v>
      </c>
    </row>
    <row r="25" spans="1:8">
      <c r="A25" t="s">
        <v>25</v>
      </c>
      <c r="B25" s="2">
        <v>4103383</v>
      </c>
      <c r="C25" s="2">
        <v>7093573</v>
      </c>
      <c r="D25" s="2">
        <v>6736549</v>
      </c>
      <c r="E25" s="16">
        <v>7072738</v>
      </c>
      <c r="F25" s="16">
        <v>6656598</v>
      </c>
      <c r="G25" s="2">
        <v>363130</v>
      </c>
      <c r="H25" s="2">
        <v>124971</v>
      </c>
    </row>
    <row r="26" spans="1:8">
      <c r="A26" t="s">
        <v>26</v>
      </c>
      <c r="B26" s="2">
        <v>11292969</v>
      </c>
      <c r="C26" s="2">
        <v>21415807</v>
      </c>
      <c r="D26" s="2">
        <v>5750137</v>
      </c>
      <c r="E26" s="16">
        <v>12560064</v>
      </c>
      <c r="F26" s="16">
        <v>5997786</v>
      </c>
      <c r="G26" s="2">
        <v>215362</v>
      </c>
      <c r="H26" s="2">
        <v>1425654</v>
      </c>
    </row>
    <row r="27" spans="1:8">
      <c r="A27" t="s">
        <v>27</v>
      </c>
      <c r="B27" s="2">
        <v>38740281</v>
      </c>
      <c r="C27" s="2">
        <v>327136459</v>
      </c>
      <c r="D27" s="2">
        <v>222125558</v>
      </c>
      <c r="E27" s="16">
        <v>228404480</v>
      </c>
      <c r="F27" s="16">
        <v>27790615</v>
      </c>
      <c r="G27" s="2">
        <v>15798737</v>
      </c>
      <c r="H27" s="2">
        <v>16346942</v>
      </c>
    </row>
    <row r="28" spans="1:8">
      <c r="A28" t="s">
        <v>28</v>
      </c>
      <c r="B28" s="2">
        <v>28226615</v>
      </c>
      <c r="C28" s="2">
        <v>155666141</v>
      </c>
      <c r="D28" s="2">
        <v>58465191</v>
      </c>
      <c r="E28" s="16">
        <v>61478234</v>
      </c>
      <c r="F28" s="16">
        <v>35441277</v>
      </c>
      <c r="G28" s="2">
        <v>11025866</v>
      </c>
      <c r="H28" s="2">
        <v>4872024</v>
      </c>
    </row>
    <row r="29" spans="1:8">
      <c r="A29" t="s">
        <v>29</v>
      </c>
      <c r="B29" s="2">
        <v>18392618</v>
      </c>
      <c r="C29" s="2">
        <v>66664074</v>
      </c>
      <c r="D29" s="2">
        <v>39815644</v>
      </c>
      <c r="E29" s="16">
        <v>41488333</v>
      </c>
      <c r="F29" s="16">
        <v>11516786</v>
      </c>
      <c r="G29" s="2">
        <v>5032122</v>
      </c>
      <c r="H29" s="2">
        <v>2940835</v>
      </c>
    </row>
    <row r="30" spans="1:8">
      <c r="A30" t="s">
        <v>30</v>
      </c>
      <c r="B30" s="2">
        <v>253206674</v>
      </c>
      <c r="C30" s="2">
        <v>1600139957</v>
      </c>
      <c r="D30" s="2">
        <v>1383078388</v>
      </c>
      <c r="E30" s="16">
        <v>1130565014</v>
      </c>
      <c r="F30" s="16">
        <v>90400796</v>
      </c>
      <c r="G30" s="2">
        <v>178745995</v>
      </c>
      <c r="H30" s="2">
        <v>97019991</v>
      </c>
    </row>
    <row r="31" spans="1:8">
      <c r="A31" t="s">
        <v>31</v>
      </c>
      <c r="B31" s="2">
        <v>88512294</v>
      </c>
      <c r="C31" s="2">
        <v>279938883</v>
      </c>
      <c r="D31" s="2">
        <v>81529882</v>
      </c>
      <c r="E31" s="16">
        <v>155529672</v>
      </c>
      <c r="F31" s="16">
        <v>30585556</v>
      </c>
      <c r="G31" s="2">
        <v>15084973</v>
      </c>
      <c r="H31" s="2">
        <v>10821184</v>
      </c>
    </row>
    <row r="32" spans="1:8">
      <c r="A32" t="s">
        <v>32</v>
      </c>
      <c r="B32" s="2">
        <v>8273645</v>
      </c>
      <c r="C32" s="2">
        <v>17885970</v>
      </c>
      <c r="D32" s="2">
        <v>10342728</v>
      </c>
      <c r="E32" s="16">
        <v>13642671</v>
      </c>
      <c r="F32" s="16">
        <v>11307544</v>
      </c>
      <c r="G32" s="2">
        <v>1156146</v>
      </c>
      <c r="H32" s="2">
        <v>1167878</v>
      </c>
    </row>
    <row r="33" spans="1:8">
      <c r="A33" t="s">
        <v>33</v>
      </c>
      <c r="B33" s="2">
        <v>197306210</v>
      </c>
      <c r="C33" s="2">
        <v>1614101885</v>
      </c>
      <c r="D33" s="2">
        <v>1188033756</v>
      </c>
      <c r="E33" s="16">
        <v>655615268</v>
      </c>
      <c r="F33" s="16">
        <v>260787917</v>
      </c>
      <c r="G33" s="2">
        <v>45463715</v>
      </c>
      <c r="H33" s="2">
        <v>200620625</v>
      </c>
    </row>
    <row r="34" spans="1:8">
      <c r="A34" t="s">
        <v>34</v>
      </c>
      <c r="B34" s="2">
        <v>180463107</v>
      </c>
      <c r="C34" s="2">
        <v>1007917922</v>
      </c>
      <c r="D34" s="2">
        <v>685610479</v>
      </c>
      <c r="E34" s="16">
        <v>852159411</v>
      </c>
      <c r="F34" s="16">
        <v>157357848</v>
      </c>
      <c r="G34" s="2">
        <v>40134318</v>
      </c>
      <c r="H34" s="2">
        <v>209040028</v>
      </c>
    </row>
    <row r="35" spans="1:8">
      <c r="A35" t="s">
        <v>35</v>
      </c>
      <c r="B35" s="2">
        <v>12438179</v>
      </c>
      <c r="C35" s="2">
        <v>42188552</v>
      </c>
      <c r="D35" s="2">
        <v>27354431</v>
      </c>
      <c r="E35" s="16">
        <v>15360094</v>
      </c>
      <c r="F35" s="16">
        <v>3195305</v>
      </c>
      <c r="G35" s="2">
        <v>1692559</v>
      </c>
      <c r="H35" s="2">
        <v>1482767</v>
      </c>
    </row>
    <row r="36" spans="1:8">
      <c r="A36" t="s">
        <v>36</v>
      </c>
      <c r="B36" s="2">
        <v>267036735</v>
      </c>
      <c r="C36" s="2">
        <v>1474824799</v>
      </c>
      <c r="D36" s="2">
        <v>1347430392</v>
      </c>
      <c r="E36" s="16">
        <v>619531501</v>
      </c>
      <c r="F36" s="16">
        <v>77294159</v>
      </c>
      <c r="G36" s="2">
        <v>43132923</v>
      </c>
      <c r="H36" s="2">
        <v>128517672</v>
      </c>
    </row>
    <row r="37" spans="1:8">
      <c r="A37" t="s">
        <v>37</v>
      </c>
      <c r="B37" s="2">
        <v>388138164</v>
      </c>
      <c r="C37" s="2">
        <v>1633730903</v>
      </c>
      <c r="D37" s="2">
        <v>1782212496</v>
      </c>
      <c r="E37" s="16">
        <v>1296503099</v>
      </c>
      <c r="F37" s="16">
        <v>91197228</v>
      </c>
      <c r="G37" s="2">
        <v>95305555</v>
      </c>
      <c r="H37" s="2">
        <v>155572707</v>
      </c>
    </row>
    <row r="38" spans="1:8">
      <c r="A38" t="s">
        <v>39</v>
      </c>
      <c r="B38" s="2">
        <v>90129208</v>
      </c>
      <c r="C38" s="2">
        <v>394130570</v>
      </c>
      <c r="D38" s="2">
        <v>430609343</v>
      </c>
      <c r="E38" s="2">
        <v>257775698</v>
      </c>
      <c r="F38" s="16">
        <v>39694146</v>
      </c>
      <c r="G38" s="2">
        <v>13280499</v>
      </c>
      <c r="H38" s="2">
        <v>8310550</v>
      </c>
    </row>
    <row r="39" spans="1:8">
      <c r="A39" t="s">
        <v>40</v>
      </c>
      <c r="B39" s="2">
        <v>59519543</v>
      </c>
      <c r="C39" s="2">
        <v>192871006</v>
      </c>
      <c r="D39" s="2">
        <v>141267424</v>
      </c>
      <c r="E39" s="16">
        <v>113958672</v>
      </c>
      <c r="F39" s="2">
        <v>34103752</v>
      </c>
      <c r="G39" s="37">
        <v>24236780</v>
      </c>
      <c r="H39" s="2">
        <v>15667267</v>
      </c>
    </row>
    <row r="40" spans="1:8">
      <c r="A40" t="s">
        <v>41</v>
      </c>
      <c r="B40" s="2">
        <v>399023544</v>
      </c>
      <c r="C40" s="2">
        <v>450171999</v>
      </c>
      <c r="D40" s="2">
        <v>294102130</v>
      </c>
      <c r="E40" s="16">
        <v>345447468</v>
      </c>
      <c r="F40" s="16">
        <v>51618733</v>
      </c>
      <c r="G40" s="2">
        <v>18665834</v>
      </c>
      <c r="H40" s="2">
        <v>57768990</v>
      </c>
    </row>
    <row r="41" spans="1:8">
      <c r="A41" t="s">
        <v>42</v>
      </c>
      <c r="B41" s="2">
        <v>82433733</v>
      </c>
      <c r="C41" s="2">
        <v>420123417</v>
      </c>
      <c r="D41" s="2">
        <v>204717419</v>
      </c>
      <c r="E41" s="16">
        <v>214666269</v>
      </c>
      <c r="F41" s="16">
        <v>49209283</v>
      </c>
      <c r="G41" s="2">
        <v>20017599</v>
      </c>
      <c r="H41" s="2">
        <v>5946785</v>
      </c>
    </row>
    <row r="42" spans="1:8">
      <c r="A42" t="s">
        <v>43</v>
      </c>
      <c r="B42" s="2">
        <v>493711072</v>
      </c>
      <c r="C42" s="2">
        <v>1116463585</v>
      </c>
      <c r="D42" s="2">
        <v>1224396290</v>
      </c>
      <c r="E42" s="16">
        <v>835817692</v>
      </c>
      <c r="F42" s="16">
        <v>47771850</v>
      </c>
      <c r="G42" s="2">
        <v>109264975</v>
      </c>
      <c r="H42" s="2">
        <v>185208323</v>
      </c>
    </row>
    <row r="43" spans="1:8">
      <c r="A43" t="s">
        <v>44</v>
      </c>
      <c r="B43" s="2">
        <v>42566432</v>
      </c>
      <c r="C43" s="2">
        <v>191796496</v>
      </c>
      <c r="D43" s="2">
        <v>193538006</v>
      </c>
      <c r="E43" s="16">
        <v>181767815</v>
      </c>
      <c r="F43" s="16">
        <v>69010461</v>
      </c>
      <c r="G43" s="2">
        <v>15248523</v>
      </c>
      <c r="H43" s="2">
        <v>8802893</v>
      </c>
    </row>
    <row r="44" spans="1:8">
      <c r="A44" t="s">
        <v>45</v>
      </c>
      <c r="B44" s="2">
        <v>15552934</v>
      </c>
      <c r="C44" s="2">
        <v>105293270</v>
      </c>
      <c r="D44" s="2">
        <v>132163669</v>
      </c>
      <c r="E44" s="16">
        <v>96283693</v>
      </c>
      <c r="F44" s="16">
        <v>18181300</v>
      </c>
      <c r="G44" s="2">
        <v>1939511</v>
      </c>
      <c r="H44" s="2">
        <v>3846735</v>
      </c>
    </row>
    <row r="45" spans="1:8">
      <c r="A45" t="s">
        <v>46</v>
      </c>
      <c r="B45" s="2">
        <v>3732064</v>
      </c>
      <c r="C45" s="2">
        <v>5276695</v>
      </c>
      <c r="D45" s="2">
        <v>3526295</v>
      </c>
      <c r="E45" s="16">
        <v>4878328</v>
      </c>
      <c r="F45" s="16">
        <v>5055933</v>
      </c>
      <c r="G45" s="2">
        <v>245682</v>
      </c>
      <c r="H45" s="2">
        <v>632793</v>
      </c>
    </row>
    <row r="46" spans="1:8">
      <c r="A46" t="s">
        <v>47</v>
      </c>
      <c r="B46" s="2">
        <v>10755135</v>
      </c>
      <c r="C46" s="2">
        <v>35425359</v>
      </c>
      <c r="D46" s="2">
        <v>25094947</v>
      </c>
      <c r="E46" s="16">
        <v>18698887</v>
      </c>
      <c r="F46" s="16">
        <v>10588720</v>
      </c>
      <c r="G46" s="2">
        <v>849520</v>
      </c>
      <c r="H46" s="2">
        <v>1786738</v>
      </c>
    </row>
    <row r="47" spans="1:8">
      <c r="A47" t="s">
        <v>48</v>
      </c>
      <c r="B47" s="2">
        <v>66787023</v>
      </c>
      <c r="C47" s="2">
        <v>261140769</v>
      </c>
      <c r="D47" s="2">
        <v>189526244</v>
      </c>
      <c r="E47" s="16">
        <v>185289556</v>
      </c>
      <c r="F47" s="16">
        <v>18983114</v>
      </c>
      <c r="G47" s="2">
        <v>22289692</v>
      </c>
      <c r="H47" s="2">
        <v>12454475</v>
      </c>
    </row>
    <row r="48" spans="1:8">
      <c r="A48" t="s">
        <v>49</v>
      </c>
      <c r="B48" s="2">
        <v>193864549</v>
      </c>
      <c r="C48" s="2">
        <v>360633172</v>
      </c>
      <c r="D48" s="2">
        <v>247687264</v>
      </c>
      <c r="E48" s="16">
        <v>147392278</v>
      </c>
      <c r="F48" s="16">
        <v>37392386</v>
      </c>
      <c r="G48" s="2">
        <v>33006829</v>
      </c>
      <c r="H48" s="2">
        <v>28083717</v>
      </c>
    </row>
    <row r="49" spans="1:8">
      <c r="A49" t="s">
        <v>50</v>
      </c>
      <c r="B49" s="2">
        <v>222363130</v>
      </c>
      <c r="C49" s="2">
        <v>311245507</v>
      </c>
      <c r="D49" s="2">
        <v>325842444</v>
      </c>
      <c r="E49" s="16">
        <v>176340989</v>
      </c>
      <c r="F49" s="16">
        <v>62320735</v>
      </c>
      <c r="G49" s="2">
        <v>19369160</v>
      </c>
      <c r="H49" s="2">
        <v>6845791</v>
      </c>
    </row>
    <row r="50" spans="1:8">
      <c r="A50" t="s">
        <v>51</v>
      </c>
      <c r="B50" s="2">
        <v>21296654</v>
      </c>
      <c r="C50" s="2">
        <v>54936252</v>
      </c>
      <c r="D50" s="2">
        <v>49613694</v>
      </c>
      <c r="E50" s="16">
        <v>67007067</v>
      </c>
      <c r="F50" s="16">
        <v>8526473</v>
      </c>
      <c r="G50" s="2">
        <v>2064854</v>
      </c>
      <c r="H50" s="2">
        <v>795599</v>
      </c>
    </row>
    <row r="51" spans="1:8">
      <c r="A51" t="s">
        <v>52</v>
      </c>
      <c r="B51" s="2">
        <v>8342459</v>
      </c>
      <c r="C51" s="2">
        <v>40254558</v>
      </c>
      <c r="D51" s="2">
        <v>42567273</v>
      </c>
      <c r="E51" s="16">
        <v>22131057</v>
      </c>
      <c r="F51" s="16">
        <v>24552277</v>
      </c>
      <c r="G51" s="2">
        <v>1194862</v>
      </c>
      <c r="H51" s="2">
        <v>1247864</v>
      </c>
    </row>
    <row r="52" spans="1:8">
      <c r="A52" t="s">
        <v>53</v>
      </c>
      <c r="B52" s="2">
        <v>7578383</v>
      </c>
      <c r="C52" s="2">
        <v>15273470</v>
      </c>
      <c r="D52" s="2">
        <v>12973791</v>
      </c>
      <c r="E52" s="16">
        <v>8836314</v>
      </c>
      <c r="F52" s="16">
        <v>8132425</v>
      </c>
      <c r="G52" s="2">
        <v>324238</v>
      </c>
      <c r="H52" s="2">
        <v>725199</v>
      </c>
    </row>
    <row r="53" spans="1:8">
      <c r="A53" t="s">
        <v>54</v>
      </c>
      <c r="B53" s="2">
        <v>67858753</v>
      </c>
      <c r="C53" s="2">
        <v>262077347</v>
      </c>
      <c r="D53" s="2">
        <v>296593202</v>
      </c>
      <c r="E53" s="16">
        <v>199671283</v>
      </c>
      <c r="F53" s="16">
        <v>23887629</v>
      </c>
      <c r="G53" s="2">
        <v>8551779</v>
      </c>
      <c r="H53" s="2">
        <v>22867688</v>
      </c>
    </row>
    <row r="54" spans="1:8">
      <c r="A54" t="s">
        <v>55</v>
      </c>
      <c r="B54" s="2">
        <v>18935638</v>
      </c>
      <c r="C54" s="2">
        <v>48488473</v>
      </c>
      <c r="D54" s="2">
        <v>26649991</v>
      </c>
      <c r="E54" s="16">
        <v>22260511</v>
      </c>
      <c r="F54" s="16">
        <v>14012420</v>
      </c>
      <c r="G54" s="2">
        <v>1410279</v>
      </c>
      <c r="H54" s="2">
        <v>2315055</v>
      </c>
    </row>
    <row r="55" spans="1:8">
      <c r="A55" t="s">
        <v>56</v>
      </c>
      <c r="B55" s="2">
        <v>134698368</v>
      </c>
      <c r="C55" s="2">
        <v>810652115</v>
      </c>
      <c r="D55" s="2">
        <v>354905183</v>
      </c>
      <c r="E55" s="16">
        <v>245307102</v>
      </c>
      <c r="F55" s="16">
        <v>25022710</v>
      </c>
      <c r="G55" s="2">
        <v>9519420</v>
      </c>
      <c r="H55" s="2">
        <v>13228014</v>
      </c>
    </row>
    <row r="56" spans="1:8">
      <c r="A56" t="s">
        <v>57</v>
      </c>
      <c r="B56" s="2">
        <v>35154144</v>
      </c>
      <c r="C56" s="2">
        <v>115339707</v>
      </c>
      <c r="D56" s="2">
        <v>125084929</v>
      </c>
      <c r="E56" s="16">
        <v>74698543</v>
      </c>
      <c r="F56" s="16">
        <v>11927989</v>
      </c>
      <c r="G56" s="2">
        <v>10039838</v>
      </c>
      <c r="H56" s="2">
        <v>3731643</v>
      </c>
    </row>
    <row r="57" spans="1:8">
      <c r="A57" t="s">
        <v>58</v>
      </c>
      <c r="B57" s="2">
        <v>20195870</v>
      </c>
      <c r="C57" s="2">
        <v>73448802</v>
      </c>
      <c r="D57" s="2">
        <v>61764264</v>
      </c>
      <c r="E57" s="16">
        <v>8985660</v>
      </c>
      <c r="F57" s="16">
        <v>10618405</v>
      </c>
      <c r="G57" s="2">
        <v>1120699</v>
      </c>
      <c r="H57" s="2">
        <v>7070377</v>
      </c>
    </row>
    <row r="58" spans="1:8">
      <c r="C58" s="2"/>
      <c r="D58" s="2"/>
      <c r="F58" s="16"/>
      <c r="G58" s="2"/>
    </row>
    <row r="59" spans="1:8">
      <c r="A59" s="22" t="s">
        <v>140</v>
      </c>
      <c r="D59" s="2"/>
      <c r="F59" s="16"/>
    </row>
    <row r="60" spans="1:8">
      <c r="D60" s="2"/>
      <c r="F60" s="16"/>
    </row>
    <row r="61" spans="1:8">
      <c r="D61" s="2"/>
      <c r="F61" s="16"/>
    </row>
    <row r="62" spans="1:8">
      <c r="D62" s="2"/>
      <c r="F62" s="16"/>
    </row>
    <row r="63" spans="1:8">
      <c r="D63" s="2"/>
      <c r="F63" s="16"/>
    </row>
    <row r="64" spans="1:8">
      <c r="D64" s="2"/>
      <c r="F64" s="16"/>
    </row>
    <row r="65" spans="4:6">
      <c r="D65" s="2"/>
      <c r="F65" s="16"/>
    </row>
    <row r="66" spans="4:6">
      <c r="D66" s="2"/>
      <c r="F66" s="16"/>
    </row>
    <row r="67" spans="4:6">
      <c r="D67" s="2"/>
      <c r="F67" s="16"/>
    </row>
    <row r="68" spans="4:6">
      <c r="D68" s="2"/>
      <c r="F68" s="16"/>
    </row>
    <row r="69" spans="4:6">
      <c r="D69" s="2"/>
      <c r="F69" s="16"/>
    </row>
    <row r="70" spans="4:6">
      <c r="D70" s="2"/>
      <c r="F70" s="16"/>
    </row>
    <row r="71" spans="4:6">
      <c r="D71" s="2"/>
      <c r="F71" s="16"/>
    </row>
    <row r="72" spans="4:6">
      <c r="D72" s="2"/>
      <c r="F72" s="16"/>
    </row>
    <row r="73" spans="4:6">
      <c r="D73" s="2"/>
      <c r="F73" s="16"/>
    </row>
    <row r="74" spans="4:6">
      <c r="D74" s="2"/>
      <c r="F74" s="16"/>
    </row>
    <row r="75" spans="4:6">
      <c r="D75" s="2"/>
      <c r="F75" s="16"/>
    </row>
    <row r="76" spans="4:6">
      <c r="D76" s="2"/>
      <c r="F76" s="16"/>
    </row>
    <row r="77" spans="4:6">
      <c r="D77" s="2"/>
      <c r="F77" s="16"/>
    </row>
    <row r="78" spans="4:6">
      <c r="D78" s="2"/>
      <c r="F78" s="16"/>
    </row>
    <row r="79" spans="4:6">
      <c r="D79" s="2"/>
      <c r="F79" s="16"/>
    </row>
    <row r="80" spans="4:6">
      <c r="D80" s="2"/>
      <c r="F80" s="16"/>
    </row>
    <row r="81" spans="4:6">
      <c r="D81" s="2"/>
      <c r="F81" s="16"/>
    </row>
    <row r="82" spans="4:6">
      <c r="D82" s="2"/>
      <c r="F82" s="16"/>
    </row>
    <row r="83" spans="4:6">
      <c r="D83" s="2"/>
      <c r="F83" s="16"/>
    </row>
    <row r="84" spans="4:6">
      <c r="D84" s="2"/>
      <c r="F84" s="16"/>
    </row>
    <row r="85" spans="4:6">
      <c r="D85" s="2"/>
      <c r="F85" s="16"/>
    </row>
    <row r="86" spans="4:6">
      <c r="D86" s="2"/>
      <c r="F86" s="16"/>
    </row>
    <row r="87" spans="4:6">
      <c r="D87" s="2"/>
      <c r="F87" s="16"/>
    </row>
    <row r="88" spans="4:6">
      <c r="D88" s="2"/>
      <c r="F88" s="16"/>
    </row>
    <row r="89" spans="4:6">
      <c r="D89" s="2"/>
      <c r="F89" s="16"/>
    </row>
    <row r="90" spans="4:6">
      <c r="D90" s="2"/>
      <c r="F90" s="16"/>
    </row>
    <row r="91" spans="4:6">
      <c r="D91" s="2"/>
      <c r="F91" s="16"/>
    </row>
    <row r="92" spans="4:6">
      <c r="D92" s="2"/>
      <c r="F92" s="16"/>
    </row>
    <row r="93" spans="4:6">
      <c r="D93" s="2"/>
      <c r="F93" s="16"/>
    </row>
    <row r="94" spans="4:6">
      <c r="D94" s="2"/>
      <c r="F94" s="16"/>
    </row>
    <row r="95" spans="4:6">
      <c r="D95" s="2"/>
      <c r="F95" s="16"/>
    </row>
    <row r="96" spans="4:6">
      <c r="D96" s="2"/>
      <c r="F96" s="16"/>
    </row>
    <row r="97" spans="4:6">
      <c r="D97" s="2"/>
      <c r="F97" s="16"/>
    </row>
    <row r="98" spans="4:6">
      <c r="D98" s="2"/>
      <c r="F98" s="16"/>
    </row>
    <row r="99" spans="4:6">
      <c r="D99" s="2"/>
      <c r="F99" s="16"/>
    </row>
    <row r="100" spans="4:6">
      <c r="D100" s="2"/>
      <c r="F100" s="16"/>
    </row>
    <row r="101" spans="4:6">
      <c r="D101" s="2"/>
      <c r="F101" s="16"/>
    </row>
    <row r="102" spans="4:6">
      <c r="D102" s="2"/>
      <c r="F102" s="16"/>
    </row>
    <row r="103" spans="4:6">
      <c r="D103" s="2"/>
      <c r="F103" s="16"/>
    </row>
    <row r="104" spans="4:6">
      <c r="D104" s="2"/>
      <c r="F104" s="16"/>
    </row>
    <row r="105" spans="4:6">
      <c r="D105" s="2"/>
      <c r="F105" s="16"/>
    </row>
    <row r="106" spans="4:6">
      <c r="D106" s="2"/>
      <c r="F106" s="16"/>
    </row>
    <row r="107" spans="4:6">
      <c r="D107" s="2"/>
      <c r="F107" s="16"/>
    </row>
    <row r="108" spans="4:6">
      <c r="D108" s="2"/>
      <c r="F108" s="16"/>
    </row>
    <row r="109" spans="4:6">
      <c r="D109" s="2"/>
      <c r="F109" s="16"/>
    </row>
    <row r="110" spans="4:6">
      <c r="D110" s="2"/>
      <c r="F110" s="16"/>
    </row>
    <row r="111" spans="4:6">
      <c r="D111" s="2"/>
      <c r="F111" s="16"/>
    </row>
    <row r="112" spans="4:6">
      <c r="D112" s="2"/>
      <c r="F112" s="16"/>
    </row>
    <row r="113" spans="4:6">
      <c r="D113" s="2"/>
      <c r="F113" s="16"/>
    </row>
    <row r="114" spans="4:6">
      <c r="D114" s="2"/>
      <c r="F114" s="16"/>
    </row>
    <row r="115" spans="4:6">
      <c r="D115" s="2"/>
      <c r="F115" s="16"/>
    </row>
    <row r="116" spans="4:6">
      <c r="D116" s="2"/>
      <c r="F116" s="16"/>
    </row>
    <row r="117" spans="4:6">
      <c r="D117" s="2"/>
      <c r="F117" s="16"/>
    </row>
    <row r="118" spans="4:6">
      <c r="D118" s="2"/>
      <c r="F118" s="16"/>
    </row>
    <row r="119" spans="4:6">
      <c r="D119" s="2"/>
      <c r="F119" s="16"/>
    </row>
    <row r="120" spans="4:6">
      <c r="D120" s="2"/>
      <c r="F120" s="16"/>
    </row>
    <row r="121" spans="4:6">
      <c r="D121" s="2"/>
      <c r="F121" s="16"/>
    </row>
    <row r="122" spans="4:6">
      <c r="D122" s="2"/>
      <c r="F122" s="16"/>
    </row>
    <row r="123" spans="4:6">
      <c r="D123" s="2"/>
      <c r="F123" s="16"/>
    </row>
    <row r="124" spans="4:6">
      <c r="D124" s="2"/>
      <c r="F124" s="16"/>
    </row>
    <row r="125" spans="4:6">
      <c r="D125" s="2"/>
      <c r="F125" s="16"/>
    </row>
    <row r="126" spans="4:6">
      <c r="D126" s="2"/>
      <c r="F126" s="16"/>
    </row>
    <row r="127" spans="4:6">
      <c r="D127" s="2"/>
      <c r="F127" s="16"/>
    </row>
    <row r="128" spans="4:6">
      <c r="D128" s="2"/>
      <c r="F128" s="16"/>
    </row>
    <row r="129" spans="4:6">
      <c r="D129" s="2"/>
      <c r="F129" s="16"/>
    </row>
    <row r="130" spans="4:6">
      <c r="D130" s="2"/>
      <c r="F130" s="16"/>
    </row>
    <row r="131" spans="4:6">
      <c r="D131" s="2"/>
      <c r="F131" s="16"/>
    </row>
    <row r="132" spans="4:6">
      <c r="D132" s="2"/>
      <c r="F132" s="16"/>
    </row>
    <row r="133" spans="4:6">
      <c r="D133" s="2"/>
      <c r="F133" s="16"/>
    </row>
    <row r="134" spans="4:6">
      <c r="D134" s="2"/>
      <c r="F134" s="16"/>
    </row>
    <row r="135" spans="4:6">
      <c r="D135" s="2"/>
      <c r="F135" s="16"/>
    </row>
    <row r="136" spans="4:6">
      <c r="D136" s="2"/>
      <c r="F136" s="16"/>
    </row>
    <row r="137" spans="4:6">
      <c r="D137" s="2"/>
      <c r="F137" s="16"/>
    </row>
    <row r="138" spans="4:6">
      <c r="D138" s="2"/>
      <c r="F138" s="16"/>
    </row>
    <row r="139" spans="4:6">
      <c r="D139" s="2"/>
      <c r="F139" s="16"/>
    </row>
    <row r="140" spans="4:6">
      <c r="D140" s="2"/>
      <c r="F140" s="16"/>
    </row>
    <row r="141" spans="4:6">
      <c r="D141" s="2"/>
      <c r="F141" s="16"/>
    </row>
    <row r="142" spans="4:6">
      <c r="D142" s="2"/>
      <c r="F142" s="16"/>
    </row>
    <row r="143" spans="4:6">
      <c r="D143" s="2"/>
      <c r="F143" s="16"/>
    </row>
    <row r="144" spans="4:6">
      <c r="D144" s="2"/>
      <c r="F144" s="16"/>
    </row>
    <row r="145" spans="4:6">
      <c r="D145" s="2"/>
      <c r="F145" s="16"/>
    </row>
    <row r="146" spans="4:6">
      <c r="D146" s="2"/>
      <c r="F146" s="16"/>
    </row>
    <row r="147" spans="4:6">
      <c r="D147" s="2"/>
      <c r="F147" s="16"/>
    </row>
    <row r="148" spans="4:6">
      <c r="D148" s="2"/>
      <c r="F148" s="16"/>
    </row>
    <row r="149" spans="4:6">
      <c r="D149" s="2"/>
      <c r="F149" s="16"/>
    </row>
    <row r="150" spans="4:6">
      <c r="D150" s="2"/>
      <c r="F150" s="16"/>
    </row>
    <row r="151" spans="4:6">
      <c r="D151" s="2"/>
      <c r="F151" s="16"/>
    </row>
    <row r="152" spans="4:6">
      <c r="D152" s="2"/>
      <c r="F152" s="16"/>
    </row>
    <row r="153" spans="4:6">
      <c r="D153" s="2"/>
      <c r="F153" s="16"/>
    </row>
    <row r="154" spans="4:6">
      <c r="D154" s="2"/>
      <c r="F154" s="16"/>
    </row>
    <row r="155" spans="4:6">
      <c r="D155" s="2"/>
      <c r="F155" s="16"/>
    </row>
    <row r="156" spans="4:6">
      <c r="D156" s="2"/>
      <c r="F156" s="16"/>
    </row>
    <row r="157" spans="4:6">
      <c r="D157" s="2"/>
      <c r="F157" s="16"/>
    </row>
    <row r="158" spans="4:6">
      <c r="D158" s="2"/>
      <c r="F158" s="16"/>
    </row>
    <row r="159" spans="4:6">
      <c r="D159" s="2"/>
      <c r="F159" s="16"/>
    </row>
    <row r="160" spans="4:6">
      <c r="D160" s="2"/>
      <c r="F160" s="16"/>
    </row>
    <row r="161" spans="4:6">
      <c r="D161" s="2"/>
      <c r="F161" s="16"/>
    </row>
    <row r="162" spans="4:6">
      <c r="D162" s="2"/>
      <c r="F162" s="16"/>
    </row>
    <row r="163" spans="4:6">
      <c r="D163" s="2"/>
      <c r="F163" s="16"/>
    </row>
    <row r="164" spans="4:6">
      <c r="D164" s="2"/>
      <c r="F164" s="16"/>
    </row>
    <row r="165" spans="4:6">
      <c r="D165" s="2"/>
      <c r="F165" s="16"/>
    </row>
    <row r="166" spans="4:6">
      <c r="D166" s="2"/>
      <c r="F166" s="16"/>
    </row>
    <row r="167" spans="4:6">
      <c r="D167" s="2"/>
      <c r="F167" s="16"/>
    </row>
    <row r="168" spans="4:6">
      <c r="D168" s="2"/>
      <c r="F168" s="16"/>
    </row>
    <row r="169" spans="4:6">
      <c r="D169" s="2"/>
      <c r="F169" s="16"/>
    </row>
    <row r="170" spans="4:6">
      <c r="D170" s="2"/>
      <c r="F170" s="16"/>
    </row>
    <row r="171" spans="4:6">
      <c r="D171" s="2"/>
      <c r="F171" s="16"/>
    </row>
    <row r="172" spans="4:6">
      <c r="D172" s="2"/>
      <c r="F172" s="16"/>
    </row>
    <row r="173" spans="4:6">
      <c r="D173" s="2"/>
      <c r="F173" s="16"/>
    </row>
    <row r="174" spans="4:6">
      <c r="D174" s="2"/>
      <c r="F174" s="16"/>
    </row>
    <row r="175" spans="4:6">
      <c r="D175" s="2"/>
      <c r="F175" s="16"/>
    </row>
    <row r="176" spans="4:6">
      <c r="D176" s="2"/>
      <c r="F176" s="16"/>
    </row>
    <row r="177" spans="4:6">
      <c r="D177" s="2"/>
      <c r="F177" s="16"/>
    </row>
    <row r="178" spans="4:6">
      <c r="D178" s="2"/>
      <c r="F178" s="16"/>
    </row>
    <row r="179" spans="4:6">
      <c r="D179" s="2"/>
      <c r="F179" s="16"/>
    </row>
    <row r="180" spans="4:6">
      <c r="D180" s="2"/>
      <c r="F180" s="16"/>
    </row>
    <row r="181" spans="4:6">
      <c r="D181" s="2"/>
      <c r="F181" s="16"/>
    </row>
    <row r="182" spans="4:6">
      <c r="D182" s="2"/>
      <c r="F182" s="16"/>
    </row>
    <row r="183" spans="4:6">
      <c r="D183" s="2"/>
      <c r="F183" s="16"/>
    </row>
    <row r="184" spans="4:6">
      <c r="D184" s="2"/>
      <c r="F184" s="16"/>
    </row>
    <row r="185" spans="4:6">
      <c r="D185" s="2"/>
      <c r="F185" s="16"/>
    </row>
    <row r="186" spans="4:6">
      <c r="D186" s="2"/>
      <c r="F186" s="16"/>
    </row>
    <row r="187" spans="4:6">
      <c r="D187" s="2"/>
      <c r="F187" s="16"/>
    </row>
    <row r="188" spans="4:6">
      <c r="D188" s="2"/>
      <c r="F188" s="16"/>
    </row>
    <row r="189" spans="4:6">
      <c r="D189" s="2"/>
      <c r="F189" s="16"/>
    </row>
    <row r="190" spans="4:6">
      <c r="D190" s="2"/>
      <c r="F190" s="16"/>
    </row>
    <row r="191" spans="4:6">
      <c r="D191" s="2"/>
      <c r="F191" s="16"/>
    </row>
    <row r="192" spans="4:6">
      <c r="D192" s="2"/>
      <c r="F192" s="16"/>
    </row>
    <row r="193" spans="4:6">
      <c r="D193" s="2"/>
      <c r="F193" s="16"/>
    </row>
    <row r="194" spans="4:6">
      <c r="D194" s="2"/>
      <c r="F194" s="16"/>
    </row>
    <row r="195" spans="4:6">
      <c r="D195" s="2"/>
      <c r="F195" s="16"/>
    </row>
    <row r="196" spans="4:6">
      <c r="D196" s="2"/>
      <c r="F196" s="16"/>
    </row>
    <row r="197" spans="4:6">
      <c r="D197" s="2"/>
      <c r="F197" s="16"/>
    </row>
    <row r="198" spans="4:6">
      <c r="D198" s="2"/>
      <c r="F198" s="16"/>
    </row>
    <row r="199" spans="4:6">
      <c r="D199" s="2"/>
      <c r="F199" s="16"/>
    </row>
    <row r="200" spans="4:6">
      <c r="D200" s="2"/>
      <c r="F200" s="16"/>
    </row>
    <row r="201" spans="4:6">
      <c r="D201" s="2"/>
      <c r="F201" s="16"/>
    </row>
    <row r="202" spans="4:6">
      <c r="D202" s="2"/>
      <c r="F202" s="16"/>
    </row>
    <row r="203" spans="4:6">
      <c r="D203" s="2"/>
      <c r="F203" s="16"/>
    </row>
    <row r="204" spans="4:6">
      <c r="D204" s="2"/>
      <c r="F204" s="16"/>
    </row>
    <row r="205" spans="4:6">
      <c r="D205" s="2"/>
      <c r="F205" s="16"/>
    </row>
    <row r="206" spans="4:6">
      <c r="D206" s="2"/>
      <c r="F206" s="16"/>
    </row>
    <row r="207" spans="4:6">
      <c r="D207" s="2"/>
      <c r="F207" s="16"/>
    </row>
    <row r="208" spans="4:6">
      <c r="D208" s="2"/>
      <c r="F208" s="16"/>
    </row>
    <row r="209" spans="4:6">
      <c r="D209" s="2"/>
      <c r="F209" s="16"/>
    </row>
    <row r="210" spans="4:6">
      <c r="D210" s="2"/>
      <c r="F210" s="16"/>
    </row>
    <row r="211" spans="4:6">
      <c r="D211" s="2"/>
      <c r="F211" s="16"/>
    </row>
    <row r="212" spans="4:6">
      <c r="D212" s="2"/>
      <c r="F212" s="16"/>
    </row>
    <row r="213" spans="4:6">
      <c r="D213" s="2"/>
      <c r="F213" s="16"/>
    </row>
    <row r="214" spans="4:6">
      <c r="D214" s="2"/>
      <c r="F214" s="16"/>
    </row>
    <row r="215" spans="4:6">
      <c r="D215" s="2"/>
      <c r="F215" s="16"/>
    </row>
    <row r="216" spans="4:6">
      <c r="D216" s="2"/>
      <c r="F216" s="16"/>
    </row>
    <row r="217" spans="4:6">
      <c r="D217" s="2"/>
      <c r="F217" s="16"/>
    </row>
    <row r="218" spans="4:6">
      <c r="D218" s="2"/>
      <c r="F218" s="16"/>
    </row>
    <row r="219" spans="4:6">
      <c r="D219" s="2"/>
      <c r="F219" s="16"/>
    </row>
    <row r="220" spans="4:6">
      <c r="D220" s="2"/>
      <c r="F220" s="16"/>
    </row>
    <row r="221" spans="4:6">
      <c r="D221" s="2"/>
      <c r="F221" s="16"/>
    </row>
    <row r="222" spans="4:6">
      <c r="D222" s="2"/>
      <c r="F222" s="16"/>
    </row>
    <row r="223" spans="4:6">
      <c r="D223" s="2"/>
      <c r="F223" s="16"/>
    </row>
    <row r="224" spans="4:6">
      <c r="D224" s="2"/>
      <c r="F224" s="16"/>
    </row>
    <row r="225" spans="4:6">
      <c r="D225" s="2"/>
      <c r="F225" s="16"/>
    </row>
    <row r="226" spans="4:6">
      <c r="D226" s="2"/>
      <c r="F226" s="16"/>
    </row>
    <row r="227" spans="4:6">
      <c r="D227" s="2"/>
      <c r="F227" s="16"/>
    </row>
    <row r="228" spans="4:6">
      <c r="D228" s="2"/>
      <c r="F228" s="16"/>
    </row>
    <row r="229" spans="4:6">
      <c r="D229" s="2"/>
      <c r="F229" s="16"/>
    </row>
    <row r="230" spans="4:6">
      <c r="D230" s="2"/>
      <c r="F230" s="16"/>
    </row>
    <row r="231" spans="4:6">
      <c r="D231" s="2"/>
      <c r="F231" s="16"/>
    </row>
    <row r="232" spans="4:6">
      <c r="D232" s="2"/>
      <c r="F232" s="16"/>
    </row>
    <row r="233" spans="4:6">
      <c r="D233" s="2"/>
      <c r="F233" s="16"/>
    </row>
    <row r="234" spans="4:6">
      <c r="D234" s="2"/>
      <c r="F234" s="16"/>
    </row>
    <row r="235" spans="4:6">
      <c r="D235" s="2"/>
      <c r="F235" s="16"/>
    </row>
    <row r="236" spans="4:6">
      <c r="D236" s="2"/>
      <c r="F236" s="16"/>
    </row>
    <row r="237" spans="4:6">
      <c r="D237" s="2"/>
      <c r="F237" s="16"/>
    </row>
    <row r="238" spans="4:6">
      <c r="D238" s="2"/>
      <c r="F238" s="16"/>
    </row>
    <row r="239" spans="4:6">
      <c r="D239" s="2"/>
      <c r="F239" s="16"/>
    </row>
    <row r="240" spans="4:6">
      <c r="D240" s="2"/>
      <c r="F240" s="16"/>
    </row>
    <row r="241" spans="4:6">
      <c r="D241" s="2"/>
      <c r="F241" s="16"/>
    </row>
    <row r="242" spans="4:6">
      <c r="D242" s="2"/>
      <c r="F242" s="16"/>
    </row>
    <row r="243" spans="4:6">
      <c r="D243" s="2"/>
      <c r="F243" s="16"/>
    </row>
    <row r="244" spans="4:6">
      <c r="D244" s="2"/>
      <c r="F244" s="16"/>
    </row>
    <row r="245" spans="4:6">
      <c r="D245" s="2"/>
      <c r="F245" s="16"/>
    </row>
    <row r="246" spans="4:6">
      <c r="D246" s="2"/>
      <c r="F246" s="16"/>
    </row>
    <row r="247" spans="4:6">
      <c r="D247" s="2"/>
      <c r="F247" s="16"/>
    </row>
    <row r="248" spans="4:6">
      <c r="D248" s="2"/>
      <c r="F248" s="16"/>
    </row>
    <row r="249" spans="4:6">
      <c r="D249" s="2"/>
      <c r="F249" s="16"/>
    </row>
    <row r="250" spans="4:6">
      <c r="D250" s="2"/>
      <c r="F250" s="16"/>
    </row>
    <row r="251" spans="4:6">
      <c r="D251" s="2"/>
      <c r="F251" s="16"/>
    </row>
    <row r="252" spans="4:6">
      <c r="D252" s="2"/>
      <c r="F252" s="16"/>
    </row>
    <row r="253" spans="4:6">
      <c r="D253" s="2"/>
      <c r="F253" s="16"/>
    </row>
    <row r="254" spans="4:6">
      <c r="D254" s="2"/>
      <c r="F254" s="16"/>
    </row>
    <row r="255" spans="4:6">
      <c r="D255" s="2"/>
      <c r="F255" s="16"/>
    </row>
    <row r="256" spans="4:6">
      <c r="D256" s="2"/>
      <c r="F256" s="16"/>
    </row>
    <row r="257" spans="4:6">
      <c r="D257" s="2"/>
      <c r="F257" s="16"/>
    </row>
    <row r="258" spans="4:6">
      <c r="D258" s="2"/>
      <c r="F258" s="16"/>
    </row>
    <row r="259" spans="4:6">
      <c r="D259" s="2"/>
      <c r="F259" s="16"/>
    </row>
    <row r="260" spans="4:6">
      <c r="D260" s="2"/>
      <c r="F260" s="16"/>
    </row>
    <row r="261" spans="4:6">
      <c r="D261" s="2"/>
      <c r="F261" s="16"/>
    </row>
    <row r="262" spans="4:6">
      <c r="D262" s="2"/>
      <c r="F262" s="16"/>
    </row>
    <row r="263" spans="4:6">
      <c r="D263" s="2"/>
      <c r="F263" s="16"/>
    </row>
    <row r="264" spans="4:6">
      <c r="D264" s="2"/>
      <c r="F264" s="16"/>
    </row>
    <row r="265" spans="4:6">
      <c r="D265" s="2"/>
      <c r="F265" s="16"/>
    </row>
    <row r="266" spans="4:6">
      <c r="D266" s="2"/>
      <c r="F266" s="16"/>
    </row>
    <row r="267" spans="4:6">
      <c r="D267" s="2"/>
      <c r="F267" s="16"/>
    </row>
    <row r="268" spans="4:6">
      <c r="D268" s="2"/>
      <c r="F268" s="16"/>
    </row>
    <row r="269" spans="4:6">
      <c r="D269" s="2"/>
      <c r="F269" s="16"/>
    </row>
    <row r="270" spans="4:6">
      <c r="D270" s="2"/>
      <c r="F270" s="16"/>
    </row>
    <row r="271" spans="4:6">
      <c r="D271" s="2"/>
      <c r="F271" s="16"/>
    </row>
    <row r="272" spans="4:6">
      <c r="D272" s="2"/>
      <c r="F272" s="16"/>
    </row>
    <row r="273" spans="4:6">
      <c r="D273" s="2"/>
      <c r="F273" s="16"/>
    </row>
    <row r="274" spans="4:6">
      <c r="D274" s="2"/>
      <c r="F274" s="16"/>
    </row>
    <row r="275" spans="4:6">
      <c r="D275" s="2"/>
      <c r="F275" s="16"/>
    </row>
    <row r="276" spans="4:6">
      <c r="D276" s="2"/>
      <c r="F276" s="16"/>
    </row>
    <row r="277" spans="4:6">
      <c r="D277" s="2"/>
      <c r="F277" s="16"/>
    </row>
    <row r="278" spans="4:6">
      <c r="D278" s="2"/>
      <c r="F278" s="16"/>
    </row>
    <row r="279" spans="4:6">
      <c r="D279" s="2"/>
      <c r="F279" s="16"/>
    </row>
    <row r="280" spans="4:6">
      <c r="D280" s="2"/>
      <c r="F280" s="16"/>
    </row>
    <row r="281" spans="4:6">
      <c r="D281" s="2"/>
      <c r="F281" s="16"/>
    </row>
    <row r="282" spans="4:6">
      <c r="D282" s="2"/>
      <c r="F282" s="16"/>
    </row>
    <row r="283" spans="4:6">
      <c r="D283" s="2"/>
      <c r="F283" s="16"/>
    </row>
    <row r="284" spans="4:6">
      <c r="D284" s="2"/>
      <c r="F284" s="16"/>
    </row>
    <row r="285" spans="4:6">
      <c r="D285" s="2"/>
      <c r="F285" s="16"/>
    </row>
    <row r="286" spans="4:6">
      <c r="D286" s="2"/>
      <c r="F286" s="16"/>
    </row>
    <row r="287" spans="4:6">
      <c r="D287" s="2"/>
      <c r="F287" s="16"/>
    </row>
    <row r="288" spans="4:6">
      <c r="D288" s="2"/>
      <c r="F288" s="16"/>
    </row>
    <row r="289" spans="4:6">
      <c r="D289" s="2"/>
      <c r="F289" s="16"/>
    </row>
    <row r="290" spans="4:6">
      <c r="D290" s="2"/>
      <c r="F290" s="16"/>
    </row>
    <row r="291" spans="4:6">
      <c r="D291" s="2"/>
      <c r="F291" s="16"/>
    </row>
    <row r="292" spans="4:6">
      <c r="D292" s="2"/>
      <c r="F292" s="16"/>
    </row>
    <row r="293" spans="4:6">
      <c r="D293" s="2"/>
      <c r="F293" s="16"/>
    </row>
    <row r="294" spans="4:6">
      <c r="D294" s="2"/>
      <c r="F294" s="16"/>
    </row>
    <row r="295" spans="4:6">
      <c r="D295" s="2"/>
      <c r="F295" s="16"/>
    </row>
    <row r="296" spans="4:6">
      <c r="D296" s="2"/>
      <c r="F296" s="16"/>
    </row>
    <row r="297" spans="4:6">
      <c r="D297" s="2"/>
      <c r="F297" s="16"/>
    </row>
    <row r="298" spans="4:6">
      <c r="D298" s="2"/>
      <c r="F298" s="16"/>
    </row>
    <row r="299" spans="4:6">
      <c r="D299" s="2"/>
      <c r="F299" s="16"/>
    </row>
    <row r="300" spans="4:6">
      <c r="D300" s="2"/>
      <c r="F300" s="16"/>
    </row>
    <row r="301" spans="4:6">
      <c r="D301" s="2"/>
      <c r="F301" s="16"/>
    </row>
    <row r="302" spans="4:6">
      <c r="D302" s="2"/>
      <c r="F302" s="16"/>
    </row>
    <row r="303" spans="4:6">
      <c r="D303" s="2"/>
      <c r="F303" s="16"/>
    </row>
    <row r="304" spans="4:6">
      <c r="D304" s="2"/>
      <c r="F304" s="16"/>
    </row>
    <row r="305" spans="4:6">
      <c r="D305" s="2"/>
      <c r="F305" s="16"/>
    </row>
    <row r="306" spans="4:6">
      <c r="D306" s="2"/>
      <c r="F306" s="16"/>
    </row>
    <row r="307" spans="4:6">
      <c r="D307" s="2"/>
      <c r="F307" s="16"/>
    </row>
    <row r="308" spans="4:6">
      <c r="D308" s="2"/>
      <c r="F308" s="16"/>
    </row>
    <row r="309" spans="4:6">
      <c r="D309" s="2"/>
      <c r="F309" s="16"/>
    </row>
    <row r="310" spans="4:6">
      <c r="D310" s="2"/>
      <c r="F310" s="16"/>
    </row>
    <row r="311" spans="4:6">
      <c r="D311" s="2"/>
      <c r="F311" s="16"/>
    </row>
    <row r="312" spans="4:6">
      <c r="D312" s="2"/>
      <c r="F312" s="16"/>
    </row>
    <row r="313" spans="4:6">
      <c r="D313" s="2"/>
      <c r="F313" s="16"/>
    </row>
    <row r="314" spans="4:6">
      <c r="D314" s="2"/>
      <c r="F314" s="16"/>
    </row>
    <row r="315" spans="4:6">
      <c r="D315" s="2"/>
      <c r="F315" s="16"/>
    </row>
    <row r="316" spans="4:6">
      <c r="D316" s="2"/>
      <c r="F316" s="16"/>
    </row>
    <row r="317" spans="4:6">
      <c r="D317" s="2"/>
      <c r="F317" s="16"/>
    </row>
    <row r="318" spans="4:6">
      <c r="D318" s="2"/>
      <c r="F318" s="16"/>
    </row>
    <row r="319" spans="4:6">
      <c r="D319" s="2"/>
      <c r="F319" s="16"/>
    </row>
    <row r="320" spans="4:6">
      <c r="D320" s="2"/>
      <c r="F320" s="16"/>
    </row>
    <row r="321" spans="4:6">
      <c r="D321" s="2"/>
      <c r="F321" s="16"/>
    </row>
    <row r="322" spans="4:6">
      <c r="D322" s="2"/>
      <c r="F322" s="16"/>
    </row>
    <row r="323" spans="4:6">
      <c r="D323" s="2"/>
      <c r="F323" s="16"/>
    </row>
    <row r="324" spans="4:6">
      <c r="D324" s="2"/>
      <c r="F324" s="16"/>
    </row>
    <row r="325" spans="4:6">
      <c r="D325" s="2"/>
      <c r="F325" s="16"/>
    </row>
    <row r="326" spans="4:6">
      <c r="D326" s="2"/>
      <c r="F326" s="16"/>
    </row>
    <row r="327" spans="4:6">
      <c r="D327" s="2"/>
      <c r="F327" s="16"/>
    </row>
    <row r="328" spans="4:6">
      <c r="D328" s="2"/>
      <c r="F328" s="16"/>
    </row>
    <row r="329" spans="4:6">
      <c r="D329" s="2"/>
      <c r="F329" s="16"/>
    </row>
    <row r="330" spans="4:6">
      <c r="D330" s="2"/>
      <c r="F330" s="16"/>
    </row>
    <row r="331" spans="4:6">
      <c r="D331" s="2"/>
      <c r="F331" s="16"/>
    </row>
    <row r="332" spans="4:6">
      <c r="D332" s="2"/>
      <c r="F332" s="16"/>
    </row>
    <row r="333" spans="4:6">
      <c r="D333" s="2"/>
      <c r="F333" s="16"/>
    </row>
    <row r="334" spans="4:6">
      <c r="D334" s="2"/>
      <c r="F334" s="16"/>
    </row>
    <row r="335" spans="4:6">
      <c r="D335" s="2"/>
      <c r="F335" s="16"/>
    </row>
    <row r="336" spans="4:6">
      <c r="D336" s="2"/>
      <c r="F336" s="16"/>
    </row>
    <row r="337" spans="4:6">
      <c r="D337" s="2"/>
      <c r="F337" s="16"/>
    </row>
    <row r="338" spans="4:6">
      <c r="D338" s="2"/>
      <c r="F338" s="16"/>
    </row>
    <row r="339" spans="4:6">
      <c r="D339" s="2"/>
      <c r="F339" s="16"/>
    </row>
    <row r="340" spans="4:6">
      <c r="D340" s="2"/>
      <c r="F340" s="16"/>
    </row>
    <row r="341" spans="4:6">
      <c r="D341" s="2"/>
      <c r="F341" s="16"/>
    </row>
    <row r="342" spans="4:6">
      <c r="D342" s="2"/>
      <c r="F342" s="16"/>
    </row>
    <row r="343" spans="4:6">
      <c r="D343" s="2"/>
      <c r="F343" s="16"/>
    </row>
    <row r="344" spans="4:6">
      <c r="D344" s="2"/>
      <c r="F344" s="16"/>
    </row>
    <row r="345" spans="4:6">
      <c r="D345" s="2"/>
      <c r="F345" s="16"/>
    </row>
    <row r="346" spans="4:6">
      <c r="D346" s="2"/>
      <c r="F346" s="16"/>
    </row>
    <row r="347" spans="4:6">
      <c r="D347" s="2"/>
      <c r="F347" s="16"/>
    </row>
    <row r="348" spans="4:6">
      <c r="D348" s="2"/>
      <c r="F348" s="16"/>
    </row>
    <row r="349" spans="4:6">
      <c r="D349" s="2"/>
      <c r="F349" s="16"/>
    </row>
    <row r="350" spans="4:6">
      <c r="D350" s="2"/>
      <c r="F350" s="16"/>
    </row>
    <row r="351" spans="4:6">
      <c r="D351" s="2"/>
      <c r="F351" s="16"/>
    </row>
    <row r="352" spans="4:6">
      <c r="D352" s="2"/>
      <c r="F352" s="16"/>
    </row>
    <row r="353" spans="4:6">
      <c r="D353" s="2"/>
      <c r="F353" s="16"/>
    </row>
    <row r="354" spans="4:6">
      <c r="D354" s="2"/>
      <c r="F354" s="16"/>
    </row>
    <row r="355" spans="4:6">
      <c r="D355" s="2"/>
      <c r="F355" s="16"/>
    </row>
    <row r="356" spans="4:6">
      <c r="D356" s="2"/>
      <c r="F356" s="16"/>
    </row>
    <row r="357" spans="4:6">
      <c r="D357" s="2"/>
      <c r="F357" s="16"/>
    </row>
    <row r="358" spans="4:6">
      <c r="D358" s="2"/>
      <c r="F358" s="16"/>
    </row>
    <row r="359" spans="4:6">
      <c r="D359" s="2"/>
      <c r="F359" s="16"/>
    </row>
    <row r="360" spans="4:6">
      <c r="D360" s="2"/>
      <c r="F360" s="16"/>
    </row>
    <row r="361" spans="4:6">
      <c r="D361" s="2"/>
      <c r="F361" s="16"/>
    </row>
    <row r="362" spans="4:6">
      <c r="D362" s="2"/>
      <c r="F362" s="16"/>
    </row>
    <row r="363" spans="4:6">
      <c r="D363" s="2"/>
      <c r="F363" s="16"/>
    </row>
    <row r="364" spans="4:6">
      <c r="D364" s="2"/>
      <c r="F364" s="16"/>
    </row>
    <row r="365" spans="4:6">
      <c r="D365" s="2"/>
      <c r="F365" s="16"/>
    </row>
    <row r="366" spans="4:6">
      <c r="D366" s="2"/>
      <c r="F366" s="16"/>
    </row>
    <row r="367" spans="4:6">
      <c r="D367" s="2"/>
      <c r="F367" s="16"/>
    </row>
    <row r="368" spans="4:6">
      <c r="D368" s="2"/>
      <c r="F368" s="16"/>
    </row>
    <row r="369" spans="4:6">
      <c r="D369" s="2"/>
      <c r="F369" s="16"/>
    </row>
    <row r="370" spans="4:6">
      <c r="D370" s="2"/>
      <c r="F370" s="16"/>
    </row>
    <row r="371" spans="4:6">
      <c r="D371" s="2"/>
      <c r="F371" s="16"/>
    </row>
    <row r="372" spans="4:6">
      <c r="D372" s="2"/>
      <c r="F372" s="16"/>
    </row>
    <row r="373" spans="4:6">
      <c r="D373" s="2"/>
      <c r="F373" s="16"/>
    </row>
    <row r="374" spans="4:6">
      <c r="D374" s="2"/>
      <c r="F374" s="16"/>
    </row>
    <row r="375" spans="4:6">
      <c r="D375" s="2"/>
      <c r="F375" s="16"/>
    </row>
    <row r="376" spans="4:6">
      <c r="D376" s="2"/>
      <c r="F376" s="16"/>
    </row>
    <row r="377" spans="4:6">
      <c r="D377" s="2"/>
      <c r="F377" s="16"/>
    </row>
    <row r="378" spans="4:6">
      <c r="D378" s="2"/>
      <c r="F378" s="16"/>
    </row>
    <row r="379" spans="4:6">
      <c r="D379" s="2"/>
      <c r="F379" s="16"/>
    </row>
    <row r="380" spans="4:6">
      <c r="D380" s="2"/>
      <c r="F380" s="16"/>
    </row>
    <row r="381" spans="4:6">
      <c r="D381" s="2"/>
      <c r="F381" s="16"/>
    </row>
    <row r="382" spans="4:6">
      <c r="D382" s="2"/>
      <c r="F382" s="16"/>
    </row>
    <row r="383" spans="4:6">
      <c r="D383" s="2"/>
      <c r="F383" s="16"/>
    </row>
    <row r="384" spans="4:6">
      <c r="D384" s="2"/>
      <c r="F384" s="16"/>
    </row>
    <row r="385" spans="4:6">
      <c r="D385" s="2"/>
      <c r="F385" s="16"/>
    </row>
    <row r="386" spans="4:6">
      <c r="D386" s="2"/>
      <c r="F386" s="16"/>
    </row>
    <row r="387" spans="4:6">
      <c r="D387" s="2"/>
      <c r="F387" s="16"/>
    </row>
    <row r="388" spans="4:6">
      <c r="D388" s="2"/>
      <c r="F388" s="16"/>
    </row>
    <row r="389" spans="4:6">
      <c r="D389" s="2"/>
      <c r="F389" s="16"/>
    </row>
    <row r="390" spans="4:6">
      <c r="D390" s="2"/>
      <c r="F390" s="16"/>
    </row>
    <row r="391" spans="4:6">
      <c r="D391" s="2"/>
      <c r="F391" s="16"/>
    </row>
    <row r="392" spans="4:6">
      <c r="D392" s="2"/>
      <c r="F392" s="16"/>
    </row>
    <row r="393" spans="4:6">
      <c r="D393" s="2"/>
      <c r="F393" s="16"/>
    </row>
    <row r="394" spans="4:6">
      <c r="D394" s="2"/>
      <c r="F394" s="16"/>
    </row>
    <row r="395" spans="4:6">
      <c r="D395" s="2"/>
      <c r="F395" s="16"/>
    </row>
    <row r="396" spans="4:6">
      <c r="D396" s="2"/>
      <c r="F396" s="16"/>
    </row>
    <row r="397" spans="4:6">
      <c r="D397" s="2"/>
      <c r="F397" s="16"/>
    </row>
    <row r="398" spans="4:6">
      <c r="D398" s="2"/>
      <c r="F398" s="16"/>
    </row>
    <row r="399" spans="4:6">
      <c r="D399" s="2"/>
      <c r="F399" s="16"/>
    </row>
    <row r="400" spans="4:6">
      <c r="D400" s="2"/>
      <c r="F400" s="16"/>
    </row>
    <row r="401" spans="4:6">
      <c r="D401" s="2"/>
      <c r="F401" s="16"/>
    </row>
    <row r="402" spans="4:6">
      <c r="D402" s="2"/>
      <c r="F402" s="16"/>
    </row>
    <row r="403" spans="4:6">
      <c r="D403" s="2"/>
      <c r="F403" s="16"/>
    </row>
    <row r="404" spans="4:6">
      <c r="D404" s="2"/>
      <c r="F404" s="16"/>
    </row>
    <row r="405" spans="4:6">
      <c r="D405" s="2"/>
      <c r="F405" s="16"/>
    </row>
    <row r="406" spans="4:6">
      <c r="D406" s="2"/>
      <c r="F406" s="16"/>
    </row>
    <row r="407" spans="4:6">
      <c r="D407" s="2"/>
      <c r="F407" s="16"/>
    </row>
    <row r="408" spans="4:6">
      <c r="D408" s="2"/>
      <c r="F408" s="16"/>
    </row>
    <row r="409" spans="4:6">
      <c r="D409" s="2"/>
      <c r="F409" s="16"/>
    </row>
    <row r="410" spans="4:6">
      <c r="D410" s="2"/>
      <c r="F410" s="16"/>
    </row>
    <row r="411" spans="4:6">
      <c r="D411" s="2"/>
      <c r="F411" s="16"/>
    </row>
    <row r="412" spans="4:6">
      <c r="D412" s="2"/>
      <c r="F412" s="16"/>
    </row>
    <row r="413" spans="4:6">
      <c r="D413" s="2"/>
      <c r="F413" s="16"/>
    </row>
    <row r="414" spans="4:6">
      <c r="D414" s="2"/>
      <c r="F414" s="16"/>
    </row>
    <row r="415" spans="4:6">
      <c r="D415" s="2"/>
      <c r="F415" s="16"/>
    </row>
    <row r="416" spans="4:6">
      <c r="D416" s="2"/>
      <c r="F416" s="16"/>
    </row>
    <row r="417" spans="4:6">
      <c r="D417" s="2"/>
      <c r="F417" s="16"/>
    </row>
    <row r="418" spans="4:6">
      <c r="D418" s="2"/>
      <c r="F418" s="16"/>
    </row>
    <row r="419" spans="4:6">
      <c r="D419" s="2"/>
      <c r="F419" s="16"/>
    </row>
    <row r="420" spans="4:6">
      <c r="D420" s="2"/>
      <c r="F420" s="16"/>
    </row>
    <row r="421" spans="4:6">
      <c r="D421" s="2"/>
      <c r="F421" s="16"/>
    </row>
    <row r="422" spans="4:6">
      <c r="D422" s="2"/>
      <c r="F422" s="16"/>
    </row>
    <row r="423" spans="4:6">
      <c r="D423" s="2"/>
      <c r="F423" s="16"/>
    </row>
    <row r="424" spans="4:6">
      <c r="D424" s="2"/>
      <c r="F424" s="16"/>
    </row>
    <row r="425" spans="4:6">
      <c r="D425" s="2"/>
      <c r="F425" s="16"/>
    </row>
    <row r="426" spans="4:6">
      <c r="D426" s="2"/>
      <c r="F426" s="16"/>
    </row>
    <row r="427" spans="4:6">
      <c r="D427" s="2"/>
      <c r="F427" s="16"/>
    </row>
    <row r="428" spans="4:6">
      <c r="D428" s="2"/>
      <c r="F428" s="16"/>
    </row>
    <row r="429" spans="4:6">
      <c r="D429" s="2"/>
      <c r="F429" s="16"/>
    </row>
    <row r="430" spans="4:6">
      <c r="D430" s="2"/>
      <c r="F430" s="16"/>
    </row>
    <row r="431" spans="4:6">
      <c r="D431" s="2"/>
      <c r="F431" s="16"/>
    </row>
    <row r="432" spans="4:6">
      <c r="D432" s="2"/>
      <c r="F432" s="16"/>
    </row>
    <row r="433" spans="4:6">
      <c r="D433" s="2"/>
      <c r="F433" s="16"/>
    </row>
    <row r="434" spans="4:6">
      <c r="D434" s="2"/>
      <c r="F434" s="16"/>
    </row>
    <row r="435" spans="4:6">
      <c r="D435" s="2"/>
      <c r="F435" s="16"/>
    </row>
    <row r="436" spans="4:6">
      <c r="D436" s="2"/>
      <c r="F436" s="16"/>
    </row>
    <row r="437" spans="4:6">
      <c r="D437" s="2"/>
      <c r="F437" s="16"/>
    </row>
    <row r="438" spans="4:6">
      <c r="D438" s="2"/>
      <c r="F438" s="16"/>
    </row>
    <row r="439" spans="4:6">
      <c r="D439" s="2"/>
      <c r="F439" s="16"/>
    </row>
    <row r="440" spans="4:6">
      <c r="D440" s="2"/>
      <c r="F440" s="16"/>
    </row>
    <row r="441" spans="4:6">
      <c r="D441" s="2"/>
      <c r="F441" s="16"/>
    </row>
    <row r="442" spans="4:6">
      <c r="D442" s="2"/>
      <c r="F442" s="16"/>
    </row>
    <row r="443" spans="4:6">
      <c r="D443" s="2"/>
      <c r="F443" s="16"/>
    </row>
    <row r="444" spans="4:6">
      <c r="D444" s="2"/>
      <c r="F444" s="16"/>
    </row>
    <row r="445" spans="4:6">
      <c r="D445" s="2"/>
      <c r="F445" s="16"/>
    </row>
    <row r="446" spans="4:6">
      <c r="D446" s="2"/>
      <c r="F446" s="16"/>
    </row>
    <row r="447" spans="4:6">
      <c r="D447" s="2"/>
      <c r="F447" s="16"/>
    </row>
    <row r="448" spans="4:6">
      <c r="D448" s="2"/>
      <c r="F448" s="16"/>
    </row>
    <row r="449" spans="4:6">
      <c r="D449" s="2"/>
      <c r="F449" s="16"/>
    </row>
    <row r="450" spans="4:6">
      <c r="D450" s="2"/>
      <c r="F450" s="16"/>
    </row>
    <row r="451" spans="4:6">
      <c r="D451" s="2"/>
      <c r="F451" s="16"/>
    </row>
    <row r="452" spans="4:6">
      <c r="D452" s="2"/>
      <c r="F452" s="16"/>
    </row>
    <row r="453" spans="4:6">
      <c r="D453" s="2"/>
      <c r="F453" s="16"/>
    </row>
    <row r="454" spans="4:6">
      <c r="D454" s="2"/>
      <c r="F454" s="16"/>
    </row>
    <row r="455" spans="4:6">
      <c r="D455" s="2"/>
      <c r="F455" s="16"/>
    </row>
    <row r="456" spans="4:6">
      <c r="D456" s="2"/>
      <c r="F456" s="16"/>
    </row>
    <row r="457" spans="4:6">
      <c r="D457" s="2"/>
      <c r="F457" s="16"/>
    </row>
    <row r="458" spans="4:6">
      <c r="D458" s="2"/>
      <c r="F458" s="16"/>
    </row>
    <row r="459" spans="4:6">
      <c r="D459" s="2"/>
      <c r="F459" s="16"/>
    </row>
    <row r="460" spans="4:6">
      <c r="D460" s="2"/>
      <c r="F460" s="16"/>
    </row>
    <row r="461" spans="4:6">
      <c r="D461" s="2"/>
      <c r="F461" s="16"/>
    </row>
    <row r="462" spans="4:6">
      <c r="D462" s="2"/>
      <c r="F462" s="16"/>
    </row>
    <row r="463" spans="4:6">
      <c r="D463" s="2"/>
      <c r="F463" s="16"/>
    </row>
    <row r="464" spans="4:6">
      <c r="D464" s="2"/>
      <c r="F464" s="16"/>
    </row>
    <row r="465" spans="4:6">
      <c r="D465" s="2"/>
      <c r="F465" s="16"/>
    </row>
    <row r="466" spans="4:6">
      <c r="D466" s="2"/>
      <c r="F466" s="16"/>
    </row>
    <row r="467" spans="4:6">
      <c r="D467" s="2"/>
      <c r="F467" s="16"/>
    </row>
    <row r="468" spans="4:6">
      <c r="D468" s="2"/>
      <c r="F468" s="16"/>
    </row>
    <row r="469" spans="4:6">
      <c r="D469" s="2"/>
      <c r="F469" s="16"/>
    </row>
    <row r="470" spans="4:6">
      <c r="D470" s="2"/>
      <c r="F470" s="16"/>
    </row>
    <row r="471" spans="4:6">
      <c r="D471" s="2"/>
      <c r="F471" s="16"/>
    </row>
    <row r="472" spans="4:6">
      <c r="D472" s="2"/>
      <c r="F472" s="16"/>
    </row>
    <row r="473" spans="4:6">
      <c r="D473" s="2"/>
      <c r="F473" s="16"/>
    </row>
    <row r="474" spans="4:6">
      <c r="D474" s="2"/>
      <c r="F474" s="16"/>
    </row>
    <row r="475" spans="4:6">
      <c r="D475" s="2"/>
      <c r="F475" s="16"/>
    </row>
    <row r="476" spans="4:6">
      <c r="D476" s="2"/>
      <c r="F476" s="16"/>
    </row>
    <row r="477" spans="4:6">
      <c r="D477" s="2"/>
      <c r="F477" s="16"/>
    </row>
    <row r="478" spans="4:6">
      <c r="D478" s="2"/>
      <c r="F478" s="16"/>
    </row>
    <row r="479" spans="4:6">
      <c r="D479" s="2"/>
      <c r="F479" s="16"/>
    </row>
    <row r="480" spans="4:6">
      <c r="D480" s="2"/>
      <c r="F480" s="16"/>
    </row>
    <row r="481" spans="4:6">
      <c r="D481" s="2"/>
      <c r="F481" s="16"/>
    </row>
    <row r="482" spans="4:6">
      <c r="D482" s="2"/>
      <c r="F482" s="16"/>
    </row>
    <row r="483" spans="4:6">
      <c r="D483" s="2"/>
      <c r="F483" s="16"/>
    </row>
    <row r="484" spans="4:6">
      <c r="D484" s="2"/>
      <c r="F484" s="16"/>
    </row>
    <row r="485" spans="4:6">
      <c r="D485" s="2"/>
      <c r="F485" s="16"/>
    </row>
    <row r="486" spans="4:6">
      <c r="D486" s="2"/>
      <c r="F486" s="16"/>
    </row>
    <row r="487" spans="4:6">
      <c r="D487" s="2"/>
      <c r="F487" s="16"/>
    </row>
    <row r="488" spans="4:6">
      <c r="D488" s="2"/>
      <c r="F488" s="16"/>
    </row>
    <row r="489" spans="4:6">
      <c r="D489" s="2"/>
      <c r="F489" s="16"/>
    </row>
    <row r="490" spans="4:6">
      <c r="D490" s="2"/>
      <c r="F490" s="16"/>
    </row>
    <row r="491" spans="4:6">
      <c r="D491" s="2"/>
      <c r="F491" s="16"/>
    </row>
    <row r="492" spans="4:6">
      <c r="D492" s="2"/>
      <c r="F492" s="16"/>
    </row>
    <row r="493" spans="4:6">
      <c r="D493" s="2"/>
      <c r="F493" s="16"/>
    </row>
    <row r="494" spans="4:6">
      <c r="D494" s="2"/>
      <c r="F494" s="16"/>
    </row>
    <row r="495" spans="4:6">
      <c r="D495" s="2"/>
      <c r="F495" s="16"/>
    </row>
    <row r="496" spans="4:6">
      <c r="D496" s="2"/>
      <c r="F496" s="16"/>
    </row>
    <row r="497" spans="4:6">
      <c r="D497" s="2"/>
      <c r="F497" s="16"/>
    </row>
    <row r="498" spans="4:6">
      <c r="D498" s="2"/>
      <c r="F498" s="16"/>
    </row>
    <row r="499" spans="4:6">
      <c r="D499" s="2"/>
      <c r="F499" s="16"/>
    </row>
    <row r="500" spans="4:6">
      <c r="D500" s="2"/>
      <c r="F500" s="16"/>
    </row>
    <row r="501" spans="4:6">
      <c r="D501" s="2"/>
      <c r="F501" s="16"/>
    </row>
    <row r="502" spans="4:6">
      <c r="D502" s="2"/>
      <c r="F502" s="16"/>
    </row>
    <row r="503" spans="4:6">
      <c r="D503" s="2"/>
      <c r="F503" s="16"/>
    </row>
    <row r="504" spans="4:6">
      <c r="D504" s="2"/>
      <c r="F504" s="16"/>
    </row>
    <row r="505" spans="4:6">
      <c r="D505" s="2"/>
      <c r="F505" s="16"/>
    </row>
    <row r="506" spans="4:6">
      <c r="D506" s="2"/>
      <c r="F506" s="16"/>
    </row>
    <row r="507" spans="4:6">
      <c r="D507" s="2"/>
      <c r="F507" s="16"/>
    </row>
    <row r="508" spans="4:6">
      <c r="D508" s="2"/>
      <c r="F508" s="16"/>
    </row>
    <row r="509" spans="4:6">
      <c r="D509" s="2"/>
      <c r="F509" s="16"/>
    </row>
    <row r="510" spans="4:6">
      <c r="D510" s="2"/>
      <c r="F510" s="16"/>
    </row>
    <row r="511" spans="4:6">
      <c r="D511" s="2"/>
      <c r="F511" s="16"/>
    </row>
    <row r="512" spans="4:6">
      <c r="D512" s="2"/>
      <c r="F512" s="16"/>
    </row>
    <row r="513" spans="4:6">
      <c r="D513" s="2"/>
      <c r="F513" s="16"/>
    </row>
    <row r="514" spans="4:6">
      <c r="D514" s="2"/>
      <c r="F514" s="16"/>
    </row>
    <row r="515" spans="4:6">
      <c r="D515" s="2"/>
      <c r="F515" s="16"/>
    </row>
    <row r="516" spans="4:6">
      <c r="D516" s="2"/>
      <c r="F516" s="16"/>
    </row>
    <row r="517" spans="4:6">
      <c r="D517" s="2"/>
      <c r="F517" s="16"/>
    </row>
    <row r="518" spans="4:6">
      <c r="D518" s="2"/>
      <c r="F518" s="16"/>
    </row>
    <row r="519" spans="4:6">
      <c r="D519" s="2"/>
      <c r="F519" s="16"/>
    </row>
    <row r="520" spans="4:6">
      <c r="D520" s="2"/>
      <c r="F520" s="16"/>
    </row>
    <row r="521" spans="4:6">
      <c r="D521" s="2"/>
      <c r="F521" s="16"/>
    </row>
    <row r="522" spans="4:6">
      <c r="D522" s="2"/>
      <c r="F522" s="16"/>
    </row>
    <row r="523" spans="4:6">
      <c r="D523" s="2"/>
      <c r="F523" s="16"/>
    </row>
    <row r="524" spans="4:6">
      <c r="D524" s="2"/>
      <c r="F524" s="16"/>
    </row>
    <row r="525" spans="4:6">
      <c r="D525" s="2"/>
      <c r="F525" s="16"/>
    </row>
    <row r="526" spans="4:6">
      <c r="D526" s="2"/>
      <c r="F526" s="16"/>
    </row>
    <row r="527" spans="4:6">
      <c r="D527" s="2"/>
      <c r="F527" s="16"/>
    </row>
    <row r="528" spans="4:6">
      <c r="D528" s="2"/>
      <c r="F528" s="16"/>
    </row>
    <row r="529" spans="4:6">
      <c r="D529" s="2"/>
      <c r="F529" s="16"/>
    </row>
    <row r="530" spans="4:6">
      <c r="D530" s="2"/>
      <c r="F530" s="16"/>
    </row>
    <row r="531" spans="4:6">
      <c r="D531" s="2"/>
      <c r="F531" s="16"/>
    </row>
    <row r="532" spans="4:6">
      <c r="D532" s="2"/>
      <c r="F532" s="16"/>
    </row>
    <row r="533" spans="4:6">
      <c r="D533" s="2"/>
      <c r="F533" s="16"/>
    </row>
    <row r="534" spans="4:6">
      <c r="D534" s="2"/>
      <c r="F534" s="16"/>
    </row>
    <row r="535" spans="4:6">
      <c r="D535" s="2"/>
      <c r="F535" s="16"/>
    </row>
    <row r="536" spans="4:6">
      <c r="D536" s="2"/>
      <c r="F536" s="16"/>
    </row>
    <row r="537" spans="4:6">
      <c r="D537" s="2"/>
      <c r="F537" s="16"/>
    </row>
    <row r="538" spans="4:6">
      <c r="D538" s="2"/>
      <c r="F538" s="16"/>
    </row>
    <row r="539" spans="4:6">
      <c r="D539" s="2"/>
      <c r="F539" s="16"/>
    </row>
    <row r="540" spans="4:6">
      <c r="D540" s="2"/>
      <c r="F540" s="16"/>
    </row>
    <row r="541" spans="4:6">
      <c r="D541" s="2"/>
      <c r="F541" s="16"/>
    </row>
    <row r="542" spans="4:6">
      <c r="D542" s="2"/>
      <c r="F542" s="16"/>
    </row>
    <row r="543" spans="4:6">
      <c r="D543" s="2"/>
      <c r="F543" s="16"/>
    </row>
    <row r="544" spans="4:6">
      <c r="D544" s="2"/>
      <c r="F544" s="16"/>
    </row>
    <row r="545" spans="4:6">
      <c r="D545" s="2"/>
      <c r="F545" s="16"/>
    </row>
    <row r="546" spans="4:6">
      <c r="D546" s="2"/>
      <c r="F546" s="16"/>
    </row>
    <row r="547" spans="4:6">
      <c r="D547" s="2"/>
      <c r="F547" s="16"/>
    </row>
    <row r="548" spans="4:6">
      <c r="D548" s="2"/>
      <c r="F548" s="16"/>
    </row>
    <row r="549" spans="4:6">
      <c r="D549" s="2"/>
      <c r="F549" s="16"/>
    </row>
    <row r="550" spans="4:6">
      <c r="D550" s="2"/>
      <c r="F550" s="16"/>
    </row>
    <row r="551" spans="4:6">
      <c r="D551" s="2"/>
      <c r="F551" s="16"/>
    </row>
    <row r="552" spans="4:6">
      <c r="D552" s="2"/>
      <c r="F552" s="16"/>
    </row>
    <row r="553" spans="4:6">
      <c r="D553" s="2"/>
      <c r="F553" s="16"/>
    </row>
    <row r="554" spans="4:6">
      <c r="D554" s="2"/>
      <c r="F554" s="16"/>
    </row>
    <row r="555" spans="4:6">
      <c r="D555" s="2"/>
      <c r="F555" s="16"/>
    </row>
    <row r="556" spans="4:6">
      <c r="D556" s="2"/>
      <c r="F556" s="16"/>
    </row>
    <row r="557" spans="4:6">
      <c r="D557" s="2"/>
      <c r="F557" s="16"/>
    </row>
    <row r="558" spans="4:6">
      <c r="D558" s="2"/>
      <c r="F558" s="16"/>
    </row>
    <row r="559" spans="4:6">
      <c r="D559" s="2"/>
      <c r="F559" s="16"/>
    </row>
    <row r="560" spans="4:6">
      <c r="D560" s="2"/>
      <c r="F560" s="16"/>
    </row>
    <row r="561" spans="4:6">
      <c r="D561" s="2"/>
      <c r="F561" s="16"/>
    </row>
    <row r="562" spans="4:6">
      <c r="D562" s="2"/>
      <c r="F562" s="16"/>
    </row>
    <row r="563" spans="4:6">
      <c r="D563" s="2"/>
      <c r="F563" s="16"/>
    </row>
    <row r="564" spans="4:6">
      <c r="D564" s="2"/>
      <c r="F564" s="16"/>
    </row>
    <row r="565" spans="4:6">
      <c r="D565" s="2"/>
      <c r="F565" s="16"/>
    </row>
    <row r="566" spans="4:6">
      <c r="D566" s="2"/>
      <c r="F566" s="16"/>
    </row>
    <row r="567" spans="4:6">
      <c r="D567" s="2"/>
      <c r="F567" s="16"/>
    </row>
    <row r="568" spans="4:6">
      <c r="D568" s="2"/>
      <c r="F568" s="16"/>
    </row>
    <row r="569" spans="4:6">
      <c r="D569" s="2"/>
      <c r="F569" s="16"/>
    </row>
    <row r="570" spans="4:6">
      <c r="D570" s="2"/>
      <c r="F570" s="16"/>
    </row>
    <row r="571" spans="4:6">
      <c r="D571" s="2"/>
      <c r="F571" s="16"/>
    </row>
    <row r="572" spans="4:6">
      <c r="D572" s="2"/>
      <c r="F572" s="16"/>
    </row>
    <row r="573" spans="4:6">
      <c r="D573" s="2"/>
      <c r="F573" s="16"/>
    </row>
    <row r="574" spans="4:6">
      <c r="D574" s="2"/>
      <c r="F574" s="16"/>
    </row>
    <row r="575" spans="4:6">
      <c r="D575" s="2"/>
      <c r="F575" s="16"/>
    </row>
    <row r="576" spans="4:6">
      <c r="D576" s="2"/>
      <c r="F576" s="16"/>
    </row>
    <row r="577" spans="4:6">
      <c r="D577" s="2"/>
      <c r="F577" s="16"/>
    </row>
    <row r="578" spans="4:6">
      <c r="D578" s="2"/>
      <c r="F578" s="16"/>
    </row>
    <row r="579" spans="4:6">
      <c r="D579" s="2"/>
      <c r="F579" s="16"/>
    </row>
    <row r="580" spans="4:6">
      <c r="D580" s="2"/>
      <c r="F580" s="16"/>
    </row>
    <row r="581" spans="4:6">
      <c r="D581" s="2"/>
      <c r="F581" s="16"/>
    </row>
    <row r="582" spans="4:6">
      <c r="D582" s="2"/>
      <c r="F582" s="16"/>
    </row>
    <row r="583" spans="4:6">
      <c r="D583" s="2"/>
      <c r="F583" s="16"/>
    </row>
    <row r="584" spans="4:6">
      <c r="D584" s="2"/>
      <c r="F584" s="16"/>
    </row>
    <row r="585" spans="4:6">
      <c r="D585" s="2"/>
      <c r="F585" s="16"/>
    </row>
    <row r="586" spans="4:6">
      <c r="D586" s="2"/>
      <c r="F586" s="16"/>
    </row>
    <row r="587" spans="4:6">
      <c r="D587" s="2"/>
      <c r="F587" s="16"/>
    </row>
    <row r="588" spans="4:6">
      <c r="D588" s="2"/>
      <c r="F588" s="16"/>
    </row>
    <row r="589" spans="4:6">
      <c r="D589" s="2"/>
      <c r="F589" s="16"/>
    </row>
    <row r="590" spans="4:6">
      <c r="D590" s="2"/>
      <c r="F590" s="16"/>
    </row>
    <row r="591" spans="4:6">
      <c r="D591" s="2"/>
      <c r="F591" s="16"/>
    </row>
    <row r="592" spans="4:6">
      <c r="D592" s="2"/>
      <c r="F592" s="16"/>
    </row>
    <row r="593" spans="4:6">
      <c r="D593" s="2"/>
      <c r="F593" s="16"/>
    </row>
    <row r="594" spans="4:6">
      <c r="D594" s="2"/>
      <c r="F594" s="16"/>
    </row>
    <row r="595" spans="4:6">
      <c r="D595" s="2"/>
      <c r="F595" s="16"/>
    </row>
    <row r="596" spans="4:6">
      <c r="D596" s="2"/>
      <c r="F596" s="16"/>
    </row>
    <row r="597" spans="4:6">
      <c r="D597" s="2"/>
      <c r="F597" s="16"/>
    </row>
    <row r="598" spans="4:6">
      <c r="D598" s="2"/>
      <c r="F598" s="16"/>
    </row>
    <row r="599" spans="4:6">
      <c r="D599" s="2"/>
      <c r="F599" s="16"/>
    </row>
    <row r="600" spans="4:6">
      <c r="D600" s="2"/>
      <c r="F600" s="16"/>
    </row>
    <row r="601" spans="4:6">
      <c r="D601" s="2"/>
      <c r="F601" s="16"/>
    </row>
    <row r="602" spans="4:6">
      <c r="D602" s="2"/>
      <c r="F602" s="16"/>
    </row>
    <row r="603" spans="4:6">
      <c r="D603" s="2"/>
      <c r="F603" s="16"/>
    </row>
    <row r="604" spans="4:6">
      <c r="D604" s="2"/>
      <c r="F604" s="16"/>
    </row>
    <row r="605" spans="4:6">
      <c r="D605" s="2"/>
      <c r="F605" s="16"/>
    </row>
    <row r="606" spans="4:6">
      <c r="D606" s="2"/>
      <c r="F606" s="16"/>
    </row>
    <row r="607" spans="4:6">
      <c r="D607" s="2"/>
      <c r="F607" s="16"/>
    </row>
    <row r="608" spans="4:6">
      <c r="D608" s="2"/>
      <c r="F608" s="16"/>
    </row>
    <row r="609" spans="4:6">
      <c r="D609" s="2"/>
      <c r="F609" s="16"/>
    </row>
    <row r="610" spans="4:6">
      <c r="D610" s="2"/>
      <c r="F610" s="16"/>
    </row>
    <row r="611" spans="4:6">
      <c r="D611" s="2"/>
      <c r="F611" s="16"/>
    </row>
    <row r="612" spans="4:6">
      <c r="D612" s="2"/>
      <c r="F612" s="16"/>
    </row>
    <row r="613" spans="4:6">
      <c r="D613" s="2"/>
      <c r="F613" s="16"/>
    </row>
    <row r="614" spans="4:6">
      <c r="D614" s="2"/>
      <c r="F614" s="16"/>
    </row>
    <row r="615" spans="4:6">
      <c r="D615" s="2"/>
      <c r="F615" s="16"/>
    </row>
    <row r="616" spans="4:6">
      <c r="D616" s="2"/>
      <c r="F616" s="16"/>
    </row>
    <row r="617" spans="4:6">
      <c r="D617" s="2"/>
      <c r="F617" s="16"/>
    </row>
    <row r="618" spans="4:6">
      <c r="D618" s="2"/>
      <c r="F618" s="16"/>
    </row>
    <row r="619" spans="4:6">
      <c r="D619" s="2"/>
      <c r="F619" s="16"/>
    </row>
    <row r="620" spans="4:6">
      <c r="D620" s="2"/>
      <c r="F620" s="16"/>
    </row>
    <row r="621" spans="4:6">
      <c r="D621" s="2"/>
      <c r="F621" s="16"/>
    </row>
    <row r="622" spans="4:6">
      <c r="D622" s="2"/>
      <c r="F622" s="16"/>
    </row>
    <row r="623" spans="4:6">
      <c r="D623" s="2"/>
      <c r="F623" s="16"/>
    </row>
    <row r="624" spans="4:6">
      <c r="D624" s="2"/>
      <c r="F624" s="16"/>
    </row>
    <row r="625" spans="4:6">
      <c r="D625" s="2"/>
      <c r="F625" s="16"/>
    </row>
    <row r="626" spans="4:6">
      <c r="D626" s="2"/>
      <c r="F626" s="16"/>
    </row>
    <row r="627" spans="4:6">
      <c r="D627" s="2"/>
      <c r="F627" s="16"/>
    </row>
    <row r="628" spans="4:6">
      <c r="D628" s="2"/>
      <c r="F628" s="16"/>
    </row>
    <row r="629" spans="4:6">
      <c r="D629" s="2"/>
      <c r="F629" s="16"/>
    </row>
    <row r="630" spans="4:6">
      <c r="D630" s="2"/>
      <c r="F630" s="16"/>
    </row>
    <row r="631" spans="4:6">
      <c r="D631" s="2"/>
      <c r="F631" s="16"/>
    </row>
    <row r="632" spans="4:6">
      <c r="D632" s="2"/>
      <c r="F632" s="16"/>
    </row>
    <row r="633" spans="4:6">
      <c r="D633" s="2"/>
      <c r="F633" s="16"/>
    </row>
    <row r="634" spans="4:6">
      <c r="D634" s="2"/>
      <c r="F634" s="16"/>
    </row>
    <row r="635" spans="4:6">
      <c r="D635" s="2"/>
      <c r="F635" s="16"/>
    </row>
    <row r="636" spans="4:6">
      <c r="D636" s="2"/>
      <c r="F636" s="16"/>
    </row>
    <row r="637" spans="4:6">
      <c r="D637" s="2"/>
      <c r="F637" s="16"/>
    </row>
    <row r="638" spans="4:6">
      <c r="D638" s="2"/>
      <c r="F638" s="16"/>
    </row>
    <row r="639" spans="4:6">
      <c r="D639" s="2"/>
      <c r="F639" s="16"/>
    </row>
    <row r="640" spans="4:6">
      <c r="D640" s="2"/>
      <c r="F640" s="16"/>
    </row>
    <row r="641" spans="4:6">
      <c r="D641" s="2"/>
      <c r="F641" s="16"/>
    </row>
    <row r="642" spans="4:6">
      <c r="D642" s="2"/>
      <c r="F642" s="16"/>
    </row>
    <row r="643" spans="4:6">
      <c r="D643" s="2"/>
      <c r="F643" s="16"/>
    </row>
    <row r="644" spans="4:6">
      <c r="D644" s="2"/>
      <c r="F644" s="16"/>
    </row>
    <row r="645" spans="4:6">
      <c r="D645" s="2"/>
      <c r="F645" s="16"/>
    </row>
    <row r="646" spans="4:6">
      <c r="D646" s="2"/>
      <c r="F646" s="16"/>
    </row>
    <row r="647" spans="4:6">
      <c r="D647" s="2"/>
      <c r="F647" s="16"/>
    </row>
    <row r="648" spans="4:6">
      <c r="D648" s="2"/>
      <c r="F648" s="16"/>
    </row>
    <row r="649" spans="4:6">
      <c r="D649" s="2"/>
      <c r="F649" s="16"/>
    </row>
    <row r="650" spans="4:6">
      <c r="D650" s="2"/>
      <c r="F650" s="16"/>
    </row>
    <row r="651" spans="4:6">
      <c r="D651" s="2"/>
      <c r="F651" s="16"/>
    </row>
    <row r="652" spans="4:6">
      <c r="D652" s="2"/>
      <c r="F652" s="16"/>
    </row>
    <row r="653" spans="4:6">
      <c r="D653" s="2"/>
      <c r="F653" s="16"/>
    </row>
    <row r="654" spans="4:6">
      <c r="D654" s="2"/>
      <c r="F654" s="16"/>
    </row>
    <row r="655" spans="4:6">
      <c r="D655" s="2"/>
      <c r="F655" s="16"/>
    </row>
    <row r="656" spans="4:6">
      <c r="D656" s="2"/>
      <c r="F656" s="16"/>
    </row>
    <row r="657" spans="4:6">
      <c r="D657" s="2"/>
      <c r="F657" s="16"/>
    </row>
    <row r="658" spans="4:6">
      <c r="D658" s="2"/>
      <c r="F658" s="16"/>
    </row>
    <row r="659" spans="4:6">
      <c r="D659" s="2"/>
      <c r="F659" s="16"/>
    </row>
    <row r="660" spans="4:6">
      <c r="D660" s="2"/>
      <c r="F660" s="16"/>
    </row>
    <row r="661" spans="4:6">
      <c r="D661" s="2"/>
      <c r="F661" s="16"/>
    </row>
    <row r="662" spans="4:6">
      <c r="D662" s="2"/>
      <c r="F662" s="16"/>
    </row>
    <row r="663" spans="4:6">
      <c r="D663" s="2"/>
      <c r="F663" s="16"/>
    </row>
    <row r="664" spans="4:6">
      <c r="D664" s="2"/>
      <c r="F664" s="16"/>
    </row>
    <row r="665" spans="4:6">
      <c r="D665" s="2"/>
      <c r="F665" s="16"/>
    </row>
    <row r="666" spans="4:6">
      <c r="D666" s="2"/>
      <c r="F666" s="16"/>
    </row>
    <row r="667" spans="4:6">
      <c r="D667" s="2"/>
      <c r="F667" s="16"/>
    </row>
    <row r="668" spans="4:6">
      <c r="D668" s="2"/>
      <c r="F668" s="16"/>
    </row>
    <row r="669" spans="4:6">
      <c r="D669" s="2"/>
      <c r="F669" s="16"/>
    </row>
    <row r="670" spans="4:6">
      <c r="D670" s="2"/>
      <c r="F670" s="16"/>
    </row>
    <row r="671" spans="4:6">
      <c r="D671" s="2"/>
      <c r="F671" s="16"/>
    </row>
    <row r="672" spans="4:6">
      <c r="D672" s="2"/>
      <c r="F672" s="16"/>
    </row>
    <row r="673" spans="4:6">
      <c r="D673" s="2"/>
      <c r="F673" s="16"/>
    </row>
    <row r="674" spans="4:6">
      <c r="D674" s="2"/>
      <c r="F674" s="16"/>
    </row>
    <row r="675" spans="4:6">
      <c r="D675" s="2"/>
      <c r="F675" s="16"/>
    </row>
    <row r="676" spans="4:6">
      <c r="D676" s="2"/>
      <c r="F676" s="16"/>
    </row>
    <row r="677" spans="4:6">
      <c r="D677" s="2"/>
      <c r="F677" s="16"/>
    </row>
    <row r="678" spans="4:6">
      <c r="D678" s="2"/>
      <c r="F678" s="16"/>
    </row>
    <row r="679" spans="4:6">
      <c r="D679" s="2"/>
      <c r="F679" s="16"/>
    </row>
    <row r="680" spans="4:6">
      <c r="D680" s="2"/>
      <c r="F680" s="16"/>
    </row>
    <row r="681" spans="4:6">
      <c r="D681" s="2"/>
      <c r="F681" s="16"/>
    </row>
    <row r="682" spans="4:6">
      <c r="D682" s="2"/>
      <c r="F682" s="16"/>
    </row>
    <row r="683" spans="4:6">
      <c r="D683" s="2"/>
      <c r="F683" s="16"/>
    </row>
    <row r="684" spans="4:6">
      <c r="D684" s="2"/>
      <c r="F684" s="16"/>
    </row>
    <row r="685" spans="4:6">
      <c r="D685" s="2"/>
      <c r="F685" s="16"/>
    </row>
    <row r="686" spans="4:6">
      <c r="D686" s="2"/>
      <c r="F686" s="16"/>
    </row>
    <row r="687" spans="4:6">
      <c r="D687" s="2"/>
      <c r="F687" s="16"/>
    </row>
    <row r="688" spans="4:6">
      <c r="D688" s="2"/>
      <c r="F688" s="16"/>
    </row>
    <row r="689" spans="4:6">
      <c r="D689" s="2"/>
      <c r="F689" s="16"/>
    </row>
    <row r="690" spans="4:6">
      <c r="D690" s="2"/>
      <c r="F690" s="16"/>
    </row>
    <row r="691" spans="4:6">
      <c r="D691" s="2"/>
      <c r="F691" s="16"/>
    </row>
    <row r="692" spans="4:6">
      <c r="D692" s="2"/>
      <c r="F692" s="16"/>
    </row>
    <row r="693" spans="4:6">
      <c r="D693" s="2"/>
      <c r="F693" s="16"/>
    </row>
    <row r="694" spans="4:6">
      <c r="D694" s="2"/>
      <c r="F694" s="16"/>
    </row>
    <row r="695" spans="4:6">
      <c r="D695" s="2"/>
      <c r="F695" s="16"/>
    </row>
    <row r="696" spans="4:6">
      <c r="D696" s="2"/>
      <c r="F696" s="16"/>
    </row>
    <row r="697" spans="4:6">
      <c r="D697" s="2"/>
      <c r="F697" s="16"/>
    </row>
    <row r="698" spans="4:6">
      <c r="D698" s="2"/>
      <c r="F698" s="16"/>
    </row>
    <row r="699" spans="4:6">
      <c r="D699" s="2"/>
      <c r="F699" s="16"/>
    </row>
    <row r="700" spans="4:6">
      <c r="D700" s="2"/>
      <c r="F700" s="16"/>
    </row>
    <row r="701" spans="4:6">
      <c r="D701" s="2"/>
      <c r="F701" s="16"/>
    </row>
    <row r="702" spans="4:6">
      <c r="D702" s="2"/>
      <c r="F702" s="16"/>
    </row>
    <row r="703" spans="4:6">
      <c r="D703" s="2"/>
      <c r="F703" s="16"/>
    </row>
    <row r="704" spans="4:6">
      <c r="D704" s="2"/>
      <c r="F704" s="16"/>
    </row>
    <row r="705" spans="4:6">
      <c r="D705" s="2"/>
      <c r="F705" s="16"/>
    </row>
    <row r="706" spans="4:6">
      <c r="D706" s="2"/>
      <c r="F706" s="16"/>
    </row>
    <row r="707" spans="4:6">
      <c r="D707" s="2"/>
      <c r="F707" s="16"/>
    </row>
    <row r="708" spans="4:6">
      <c r="D708" s="2"/>
      <c r="F708" s="16"/>
    </row>
    <row r="709" spans="4:6">
      <c r="D709" s="2"/>
      <c r="F709" s="16"/>
    </row>
    <row r="710" spans="4:6">
      <c r="D710" s="2"/>
      <c r="F710" s="16"/>
    </row>
    <row r="711" spans="4:6">
      <c r="D711" s="2"/>
      <c r="F711" s="16"/>
    </row>
    <row r="712" spans="4:6">
      <c r="D712" s="2"/>
      <c r="F712" s="16"/>
    </row>
    <row r="713" spans="4:6">
      <c r="D713" s="2"/>
      <c r="F713" s="16"/>
    </row>
    <row r="714" spans="4:6">
      <c r="D714" s="2"/>
      <c r="F714" s="16"/>
    </row>
    <row r="715" spans="4:6">
      <c r="D715" s="2"/>
      <c r="F715" s="16"/>
    </row>
    <row r="716" spans="4:6">
      <c r="D716" s="2"/>
      <c r="F716" s="16"/>
    </row>
    <row r="717" spans="4:6">
      <c r="D717" s="2"/>
      <c r="F717" s="16"/>
    </row>
    <row r="718" spans="4:6">
      <c r="D718" s="2"/>
      <c r="F718" s="16"/>
    </row>
    <row r="719" spans="4:6">
      <c r="D719" s="2"/>
      <c r="F719" s="16"/>
    </row>
    <row r="720" spans="4:6">
      <c r="D720" s="2"/>
      <c r="F720" s="16"/>
    </row>
    <row r="721" spans="4:6">
      <c r="D721" s="2"/>
      <c r="F721" s="16"/>
    </row>
    <row r="722" spans="4:6">
      <c r="D722" s="2"/>
      <c r="F722" s="16"/>
    </row>
    <row r="723" spans="4:6">
      <c r="D723" s="2"/>
      <c r="F723" s="16"/>
    </row>
    <row r="724" spans="4:6">
      <c r="D724" s="2"/>
      <c r="F724" s="16"/>
    </row>
    <row r="725" spans="4:6">
      <c r="D725" s="2"/>
      <c r="F725" s="16"/>
    </row>
    <row r="726" spans="4:6">
      <c r="D726" s="2"/>
      <c r="F726" s="16"/>
    </row>
    <row r="727" spans="4:6">
      <c r="D727" s="2"/>
      <c r="F727" s="16"/>
    </row>
    <row r="728" spans="4:6">
      <c r="D728" s="2"/>
      <c r="F728" s="16"/>
    </row>
    <row r="729" spans="4:6">
      <c r="D729" s="2"/>
      <c r="F729" s="16"/>
    </row>
    <row r="730" spans="4:6">
      <c r="D730" s="2"/>
      <c r="F730" s="16"/>
    </row>
    <row r="731" spans="4:6">
      <c r="D731" s="2"/>
      <c r="F731" s="16"/>
    </row>
    <row r="732" spans="4:6">
      <c r="D732" s="2"/>
      <c r="F732" s="16"/>
    </row>
    <row r="733" spans="4:6">
      <c r="D733" s="2"/>
      <c r="F733" s="16"/>
    </row>
    <row r="734" spans="4:6">
      <c r="D734" s="2"/>
      <c r="F734" s="16"/>
    </row>
    <row r="735" spans="4:6">
      <c r="D735" s="2"/>
      <c r="F735" s="16"/>
    </row>
    <row r="736" spans="4:6">
      <c r="D736" s="2"/>
      <c r="F736" s="16"/>
    </row>
    <row r="737" spans="4:6">
      <c r="D737" s="2"/>
      <c r="F737" s="16"/>
    </row>
    <row r="738" spans="4:6">
      <c r="D738" s="2"/>
      <c r="F738" s="16"/>
    </row>
    <row r="739" spans="4:6">
      <c r="D739" s="2"/>
      <c r="F739" s="16"/>
    </row>
    <row r="740" spans="4:6">
      <c r="F740" s="16"/>
    </row>
  </sheetData>
  <hyperlinks>
    <hyperlink ref="B1:H1" r:id="rId1" location="!/year/default" display="General Gov't (Legislative, Admin, Finance, HR, etc.)"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1"/>
  <sheetViews>
    <sheetView workbookViewId="0">
      <pane ySplit="1" topLeftCell="A2" activePane="bottomLeft" state="frozen"/>
      <selection pane="bottomLeft" activeCell="L63" sqref="L63"/>
    </sheetView>
  </sheetViews>
  <sheetFormatPr defaultRowHeight="15"/>
  <cols>
    <col min="1" max="2" width="14.85546875" bestFit="1" customWidth="1"/>
    <col min="3" max="3" width="11.85546875" bestFit="1" customWidth="1"/>
    <col min="4" max="4" width="7.5703125" bestFit="1" customWidth="1"/>
    <col min="5" max="5" width="9.42578125" bestFit="1" customWidth="1"/>
    <col min="6" max="6" width="8" bestFit="1" customWidth="1"/>
    <col min="7" max="7" width="10.85546875" bestFit="1" customWidth="1"/>
    <col min="8" max="8" width="16.28515625" customWidth="1"/>
    <col min="9" max="9" width="15.7109375" bestFit="1" customWidth="1"/>
  </cols>
  <sheetData>
    <row r="1" spans="1:9" s="1" customFormat="1" ht="51">
      <c r="A1" s="1" t="s">
        <v>0</v>
      </c>
      <c r="B1" s="1" t="s">
        <v>109</v>
      </c>
      <c r="C1" s="1" t="s">
        <v>59</v>
      </c>
      <c r="D1" s="1" t="s">
        <v>61</v>
      </c>
      <c r="E1" s="51" t="s">
        <v>63</v>
      </c>
      <c r="F1" s="1" t="s">
        <v>122</v>
      </c>
      <c r="G1" s="10" t="s">
        <v>216</v>
      </c>
      <c r="H1" s="10" t="s">
        <v>215</v>
      </c>
      <c r="I1" s="10" t="s">
        <v>217</v>
      </c>
    </row>
    <row r="2" spans="1:9">
      <c r="A2" t="s">
        <v>1</v>
      </c>
      <c r="B2" t="s">
        <v>67</v>
      </c>
      <c r="C2" t="s">
        <v>59</v>
      </c>
      <c r="D2">
        <v>1927</v>
      </c>
      <c r="E2" t="s">
        <v>64</v>
      </c>
      <c r="F2" s="11">
        <v>825</v>
      </c>
      <c r="G2" s="48">
        <v>10973</v>
      </c>
      <c r="H2" s="2">
        <v>1067137519</v>
      </c>
      <c r="I2" s="2">
        <v>362371359</v>
      </c>
    </row>
    <row r="3" spans="1:9">
      <c r="A3" t="s">
        <v>2</v>
      </c>
      <c r="B3" t="s">
        <v>68</v>
      </c>
      <c r="C3" t="s">
        <v>60</v>
      </c>
      <c r="D3" s="13" t="s">
        <v>62</v>
      </c>
      <c r="E3" t="s">
        <v>65</v>
      </c>
      <c r="F3" s="11">
        <v>727</v>
      </c>
      <c r="G3" s="48">
        <v>132</v>
      </c>
      <c r="H3" s="2">
        <v>6305270</v>
      </c>
      <c r="I3" s="2">
        <v>1877773</v>
      </c>
    </row>
    <row r="4" spans="1:9">
      <c r="A4" t="s">
        <v>3</v>
      </c>
      <c r="B4" t="s">
        <v>69</v>
      </c>
      <c r="C4" t="s">
        <v>60</v>
      </c>
      <c r="D4" s="13" t="s">
        <v>62</v>
      </c>
      <c r="E4" t="s">
        <v>65</v>
      </c>
      <c r="F4" s="11">
        <v>601</v>
      </c>
      <c r="G4" s="48">
        <v>537</v>
      </c>
      <c r="H4" s="2">
        <v>34891264</v>
      </c>
      <c r="I4" s="2">
        <v>9161915</v>
      </c>
    </row>
    <row r="5" spans="1:9">
      <c r="A5" t="s">
        <v>4</v>
      </c>
      <c r="B5" t="s">
        <v>70</v>
      </c>
      <c r="C5" t="s">
        <v>59</v>
      </c>
      <c r="D5">
        <v>1917</v>
      </c>
      <c r="E5" t="s">
        <v>66</v>
      </c>
      <c r="F5" s="11">
        <v>1665</v>
      </c>
      <c r="G5" s="48">
        <v>2827</v>
      </c>
      <c r="H5" s="2">
        <v>150509462</v>
      </c>
      <c r="I5" s="2">
        <v>48913401</v>
      </c>
    </row>
    <row r="6" spans="1:9">
      <c r="A6" t="s">
        <v>5</v>
      </c>
      <c r="B6" t="s">
        <v>71</v>
      </c>
      <c r="C6" t="s">
        <v>60</v>
      </c>
      <c r="D6" s="13" t="s">
        <v>62</v>
      </c>
      <c r="E6" t="s">
        <v>65</v>
      </c>
      <c r="F6" s="11">
        <v>1036</v>
      </c>
      <c r="G6" s="48">
        <v>777</v>
      </c>
      <c r="H6" s="2">
        <v>40728655</v>
      </c>
      <c r="I6" s="2">
        <v>10261422</v>
      </c>
    </row>
    <row r="7" spans="1:9">
      <c r="A7" t="s">
        <v>6</v>
      </c>
      <c r="B7" t="s">
        <v>6</v>
      </c>
      <c r="C7" t="s">
        <v>60</v>
      </c>
      <c r="D7" s="13" t="s">
        <v>62</v>
      </c>
      <c r="E7" t="s">
        <v>65</v>
      </c>
      <c r="F7" s="11">
        <v>1156</v>
      </c>
      <c r="G7" s="48">
        <v>471</v>
      </c>
      <c r="H7" s="2">
        <v>26524038</v>
      </c>
      <c r="I7" s="2">
        <v>7558143</v>
      </c>
    </row>
    <row r="8" spans="1:9">
      <c r="A8" t="s">
        <v>7</v>
      </c>
      <c r="B8" t="s">
        <v>72</v>
      </c>
      <c r="C8" t="s">
        <v>60</v>
      </c>
      <c r="D8" s="13" t="s">
        <v>62</v>
      </c>
      <c r="E8" t="s">
        <v>64</v>
      </c>
      <c r="F8" s="11">
        <v>798</v>
      </c>
      <c r="G8" s="48">
        <v>11875</v>
      </c>
      <c r="H8" s="2">
        <v>1052250655</v>
      </c>
      <c r="I8" s="2">
        <v>456736970</v>
      </c>
    </row>
    <row r="9" spans="1:9">
      <c r="A9" t="s">
        <v>8</v>
      </c>
      <c r="B9" t="s">
        <v>73</v>
      </c>
      <c r="C9" t="s">
        <v>60</v>
      </c>
      <c r="D9" s="13" t="s">
        <v>62</v>
      </c>
      <c r="E9" t="s">
        <v>65</v>
      </c>
      <c r="F9" s="11">
        <v>1003</v>
      </c>
      <c r="G9" s="48">
        <v>525</v>
      </c>
      <c r="H9" s="2">
        <v>23382623</v>
      </c>
      <c r="I9" s="2">
        <v>5828645</v>
      </c>
    </row>
    <row r="10" spans="1:9">
      <c r="A10" t="s">
        <v>9</v>
      </c>
      <c r="B10" t="s">
        <v>74</v>
      </c>
      <c r="C10" t="s">
        <v>59</v>
      </c>
      <c r="D10">
        <v>1994</v>
      </c>
      <c r="E10" t="s">
        <v>65</v>
      </c>
      <c r="F10" s="11">
        <v>1805</v>
      </c>
      <c r="G10" s="48">
        <v>2201</v>
      </c>
      <c r="H10" s="2">
        <v>155930818</v>
      </c>
      <c r="I10" s="2">
        <v>43773997</v>
      </c>
    </row>
    <row r="11" spans="1:9">
      <c r="A11" t="s">
        <v>10</v>
      </c>
      <c r="B11" t="s">
        <v>10</v>
      </c>
      <c r="C11" t="s">
        <v>59</v>
      </c>
      <c r="D11">
        <v>1933</v>
      </c>
      <c r="E11" t="s">
        <v>64</v>
      </c>
      <c r="F11" s="11">
        <v>5998</v>
      </c>
      <c r="G11" s="48">
        <v>8980</v>
      </c>
      <c r="H11" s="2">
        <v>495352096</v>
      </c>
      <c r="I11" s="2">
        <v>300463479</v>
      </c>
    </row>
    <row r="12" spans="1:9">
      <c r="A12" t="s">
        <v>11</v>
      </c>
      <c r="B12" t="s">
        <v>75</v>
      </c>
      <c r="C12" t="s">
        <v>60</v>
      </c>
      <c r="D12" s="13" t="s">
        <v>62</v>
      </c>
      <c r="E12" t="s">
        <v>65</v>
      </c>
      <c r="F12" s="11">
        <v>1319</v>
      </c>
      <c r="G12" s="48">
        <v>617</v>
      </c>
      <c r="H12" s="2">
        <v>33288689</v>
      </c>
      <c r="I12" s="2">
        <v>10124871</v>
      </c>
    </row>
    <row r="13" spans="1:9">
      <c r="A13" t="s">
        <v>12</v>
      </c>
      <c r="B13" t="s">
        <v>76</v>
      </c>
      <c r="C13" t="s">
        <v>60</v>
      </c>
      <c r="D13" s="13" t="s">
        <v>62</v>
      </c>
      <c r="E13" t="s">
        <v>65</v>
      </c>
      <c r="F13" s="11">
        <v>3600</v>
      </c>
      <c r="G13" s="48">
        <v>2530</v>
      </c>
      <c r="H13" s="2">
        <v>136912345</v>
      </c>
      <c r="I13" s="2">
        <v>30662356</v>
      </c>
    </row>
    <row r="14" spans="1:9">
      <c r="A14" t="s">
        <v>13</v>
      </c>
      <c r="B14" t="s">
        <v>77</v>
      </c>
      <c r="C14" t="s">
        <v>60</v>
      </c>
      <c r="D14" s="13" t="s">
        <v>62</v>
      </c>
      <c r="E14" t="s">
        <v>66</v>
      </c>
      <c r="F14" s="11">
        <v>4598</v>
      </c>
      <c r="G14" s="48">
        <v>2371</v>
      </c>
      <c r="H14" s="2">
        <v>128841401</v>
      </c>
      <c r="I14" s="2">
        <v>32507079</v>
      </c>
    </row>
    <row r="15" spans="1:9">
      <c r="A15" t="s">
        <v>14</v>
      </c>
      <c r="B15" t="s">
        <v>78</v>
      </c>
      <c r="C15" t="s">
        <v>60</v>
      </c>
      <c r="D15" s="13" t="s">
        <v>62</v>
      </c>
      <c r="E15" t="s">
        <v>65</v>
      </c>
      <c r="F15" s="11">
        <v>10097</v>
      </c>
      <c r="G15" s="48">
        <v>520</v>
      </c>
      <c r="H15" s="2">
        <v>31844398</v>
      </c>
      <c r="I15" s="2">
        <v>8987016</v>
      </c>
    </row>
    <row r="16" spans="1:9">
      <c r="A16" t="s">
        <v>15</v>
      </c>
      <c r="B16" t="s">
        <v>79</v>
      </c>
      <c r="C16" t="s">
        <v>60</v>
      </c>
      <c r="D16" s="13" t="s">
        <v>62</v>
      </c>
      <c r="E16" t="s">
        <v>66</v>
      </c>
      <c r="F16" s="11">
        <v>8170</v>
      </c>
      <c r="G16" s="48">
        <v>8877</v>
      </c>
      <c r="H16" s="2">
        <v>552140245</v>
      </c>
      <c r="I16" s="2">
        <v>354722168</v>
      </c>
    </row>
    <row r="17" spans="1:9">
      <c r="A17" t="s">
        <v>16</v>
      </c>
      <c r="B17" t="s">
        <v>80</v>
      </c>
      <c r="C17" t="s">
        <v>60</v>
      </c>
      <c r="D17" s="13" t="s">
        <v>62</v>
      </c>
      <c r="E17" t="s">
        <v>65</v>
      </c>
      <c r="F17" s="11">
        <v>1436</v>
      </c>
      <c r="G17" s="48">
        <v>1762</v>
      </c>
      <c r="H17" s="2">
        <v>91688661</v>
      </c>
      <c r="I17" s="2">
        <v>22209240</v>
      </c>
    </row>
    <row r="18" spans="1:9">
      <c r="A18" t="s">
        <v>17</v>
      </c>
      <c r="B18" t="s">
        <v>81</v>
      </c>
      <c r="C18" t="s">
        <v>60</v>
      </c>
      <c r="D18" s="13" t="s">
        <v>62</v>
      </c>
      <c r="E18" t="s">
        <v>65</v>
      </c>
      <c r="F18" s="11">
        <v>1327</v>
      </c>
      <c r="G18" s="48">
        <v>1148</v>
      </c>
      <c r="H18" s="2">
        <v>58596623</v>
      </c>
      <c r="I18" s="2">
        <v>14245847</v>
      </c>
    </row>
    <row r="19" spans="1:9">
      <c r="A19" t="s">
        <v>18</v>
      </c>
      <c r="B19" t="s">
        <v>82</v>
      </c>
      <c r="C19" t="s">
        <v>60</v>
      </c>
      <c r="D19" s="13" t="s">
        <v>62</v>
      </c>
      <c r="E19" t="s">
        <v>65</v>
      </c>
      <c r="F19" s="11">
        <v>4690</v>
      </c>
      <c r="G19" s="48">
        <v>443</v>
      </c>
      <c r="H19" s="2">
        <v>20691046</v>
      </c>
      <c r="I19" s="2">
        <v>5257893</v>
      </c>
    </row>
    <row r="20" spans="1:9">
      <c r="A20" t="s">
        <v>19</v>
      </c>
      <c r="B20" t="s">
        <v>19</v>
      </c>
      <c r="C20" t="s">
        <v>59</v>
      </c>
      <c r="D20">
        <v>1913</v>
      </c>
      <c r="E20" t="s">
        <v>64</v>
      </c>
      <c r="F20" s="11">
        <v>4079</v>
      </c>
      <c r="G20" s="48">
        <v>109182</v>
      </c>
      <c r="H20" s="2">
        <v>10306241264</v>
      </c>
      <c r="I20" s="2">
        <v>2972923737</v>
      </c>
    </row>
    <row r="21" spans="1:9">
      <c r="A21" t="s">
        <v>20</v>
      </c>
      <c r="B21" t="s">
        <v>20</v>
      </c>
      <c r="C21" t="s">
        <v>60</v>
      </c>
      <c r="D21" s="13" t="s">
        <v>62</v>
      </c>
      <c r="E21" t="s">
        <v>65</v>
      </c>
      <c r="F21" s="11">
        <v>2147</v>
      </c>
      <c r="G21" s="48">
        <v>1841</v>
      </c>
      <c r="H21" s="2">
        <v>101603791</v>
      </c>
      <c r="I21" s="2">
        <v>45994976</v>
      </c>
    </row>
    <row r="22" spans="1:9">
      <c r="A22" t="s">
        <v>21</v>
      </c>
      <c r="B22" t="s">
        <v>83</v>
      </c>
      <c r="C22" t="s">
        <v>60</v>
      </c>
      <c r="D22" s="13" t="s">
        <v>62</v>
      </c>
      <c r="E22" t="s">
        <v>66</v>
      </c>
      <c r="F22" s="11">
        <v>588</v>
      </c>
      <c r="G22" s="48">
        <v>3236</v>
      </c>
      <c r="H22" s="2">
        <v>256000237</v>
      </c>
      <c r="I22" s="2">
        <v>51474498</v>
      </c>
    </row>
    <row r="23" spans="1:9">
      <c r="A23" t="s">
        <v>22</v>
      </c>
      <c r="B23" t="s">
        <v>22</v>
      </c>
      <c r="C23" t="s">
        <v>60</v>
      </c>
      <c r="D23" s="13" t="s">
        <v>62</v>
      </c>
      <c r="E23" t="s">
        <v>65</v>
      </c>
      <c r="F23" s="11">
        <v>1461</v>
      </c>
      <c r="G23" s="48">
        <v>670</v>
      </c>
      <c r="H23" s="2">
        <v>34613306</v>
      </c>
      <c r="I23" s="2">
        <v>8052075</v>
      </c>
    </row>
    <row r="24" spans="1:9">
      <c r="A24" t="s">
        <v>23</v>
      </c>
      <c r="B24" t="s">
        <v>84</v>
      </c>
      <c r="C24" t="s">
        <v>60</v>
      </c>
      <c r="D24" s="13" t="s">
        <v>62</v>
      </c>
      <c r="E24" t="s">
        <v>65</v>
      </c>
      <c r="F24" s="11">
        <v>3510</v>
      </c>
      <c r="G24" s="48"/>
      <c r="H24" s="2"/>
      <c r="I24" s="2"/>
    </row>
    <row r="25" spans="1:9">
      <c r="A25" t="s">
        <v>24</v>
      </c>
      <c r="B25" t="s">
        <v>24</v>
      </c>
      <c r="C25" t="s">
        <v>60</v>
      </c>
      <c r="D25" s="13" t="s">
        <v>62</v>
      </c>
      <c r="E25" t="s">
        <v>66</v>
      </c>
      <c r="F25" s="11">
        <v>2008</v>
      </c>
      <c r="G25" s="48">
        <v>3686</v>
      </c>
      <c r="H25" s="2">
        <v>146386551</v>
      </c>
      <c r="I25" s="2">
        <v>93747729</v>
      </c>
    </row>
    <row r="26" spans="1:9">
      <c r="A26" t="s">
        <v>25</v>
      </c>
      <c r="B26" t="s">
        <v>85</v>
      </c>
      <c r="C26" t="s">
        <v>60</v>
      </c>
      <c r="D26" s="13" t="s">
        <v>62</v>
      </c>
      <c r="E26" t="s">
        <v>65</v>
      </c>
      <c r="F26" s="11">
        <v>4340</v>
      </c>
      <c r="G26" s="48">
        <v>350</v>
      </c>
      <c r="H26" s="2">
        <v>11755372</v>
      </c>
      <c r="I26" s="2">
        <v>2511276</v>
      </c>
    </row>
    <row r="27" spans="1:9">
      <c r="A27" t="s">
        <v>26</v>
      </c>
      <c r="B27" t="s">
        <v>86</v>
      </c>
      <c r="C27" t="s">
        <v>60</v>
      </c>
      <c r="D27" s="13" t="s">
        <v>62</v>
      </c>
      <c r="E27" t="s">
        <v>65</v>
      </c>
      <c r="F27" s="11">
        <v>3103</v>
      </c>
      <c r="G27" s="48">
        <v>387</v>
      </c>
      <c r="H27" s="2">
        <v>26861139</v>
      </c>
      <c r="I27" s="2">
        <v>4422769</v>
      </c>
    </row>
    <row r="28" spans="1:9">
      <c r="A28" t="s">
        <v>27</v>
      </c>
      <c r="B28" t="s">
        <v>87</v>
      </c>
      <c r="C28" t="s">
        <v>60</v>
      </c>
      <c r="D28" s="13" t="s">
        <v>62</v>
      </c>
      <c r="E28" t="s">
        <v>66</v>
      </c>
      <c r="F28" s="11">
        <v>3324</v>
      </c>
      <c r="G28" s="48">
        <v>6155</v>
      </c>
      <c r="H28" s="2">
        <v>517155307</v>
      </c>
      <c r="I28" s="2">
        <v>131781719</v>
      </c>
    </row>
    <row r="29" spans="1:9">
      <c r="A29" t="s">
        <v>28</v>
      </c>
      <c r="B29" t="s">
        <v>28</v>
      </c>
      <c r="C29" t="s">
        <v>60</v>
      </c>
      <c r="D29" s="13" t="s">
        <v>62</v>
      </c>
      <c r="E29" t="s">
        <v>66</v>
      </c>
      <c r="F29" s="11">
        <v>797</v>
      </c>
      <c r="G29" s="48">
        <v>1861</v>
      </c>
      <c r="H29" s="2">
        <v>148940796</v>
      </c>
      <c r="I29" s="2">
        <v>34331795</v>
      </c>
    </row>
    <row r="30" spans="1:9">
      <c r="A30" t="s">
        <v>29</v>
      </c>
      <c r="B30" t="s">
        <v>88</v>
      </c>
      <c r="C30" t="s">
        <v>60</v>
      </c>
      <c r="D30" s="13" t="s">
        <v>62</v>
      </c>
      <c r="E30" t="s">
        <v>65</v>
      </c>
      <c r="F30" s="11">
        <v>992</v>
      </c>
      <c r="G30" s="48">
        <v>1101</v>
      </c>
      <c r="H30" s="2">
        <v>70144703</v>
      </c>
      <c r="I30" s="2">
        <v>34461848</v>
      </c>
    </row>
    <row r="31" spans="1:9">
      <c r="A31" t="s">
        <v>30</v>
      </c>
      <c r="B31" t="s">
        <v>89</v>
      </c>
      <c r="C31" t="s">
        <v>59</v>
      </c>
      <c r="D31">
        <v>2002</v>
      </c>
      <c r="E31" t="s">
        <v>64</v>
      </c>
      <c r="F31" s="11">
        <v>785</v>
      </c>
      <c r="G31" s="48">
        <v>21106</v>
      </c>
      <c r="H31" s="2">
        <v>1554486914</v>
      </c>
      <c r="I31" s="2">
        <v>461969798</v>
      </c>
    </row>
    <row r="32" spans="1:9">
      <c r="A32" t="s">
        <v>31</v>
      </c>
      <c r="B32" t="s">
        <v>90</v>
      </c>
      <c r="C32" t="s">
        <v>59</v>
      </c>
      <c r="D32">
        <v>1980</v>
      </c>
      <c r="E32" t="s">
        <v>66</v>
      </c>
      <c r="F32" s="11">
        <v>1507</v>
      </c>
      <c r="G32" s="48">
        <v>3254</v>
      </c>
      <c r="H32" s="2">
        <v>261567514</v>
      </c>
      <c r="I32" s="2">
        <v>131954059</v>
      </c>
    </row>
    <row r="33" spans="1:9">
      <c r="A33" t="s">
        <v>32</v>
      </c>
      <c r="B33" t="s">
        <v>91</v>
      </c>
      <c r="C33" t="s">
        <v>60</v>
      </c>
      <c r="D33" s="13" t="s">
        <v>62</v>
      </c>
      <c r="E33" t="s">
        <v>65</v>
      </c>
      <c r="F33" s="11">
        <v>2618</v>
      </c>
      <c r="G33" s="48">
        <v>485</v>
      </c>
      <c r="H33" s="2">
        <v>21446126</v>
      </c>
      <c r="I33" s="2">
        <v>5249967</v>
      </c>
    </row>
    <row r="34" spans="1:9">
      <c r="A34" t="s">
        <v>33</v>
      </c>
      <c r="B34" t="s">
        <v>33</v>
      </c>
      <c r="C34" t="s">
        <v>60</v>
      </c>
      <c r="D34" s="13" t="s">
        <v>62</v>
      </c>
      <c r="E34" t="s">
        <v>64</v>
      </c>
      <c r="F34" s="11">
        <v>7243</v>
      </c>
      <c r="G34" s="48">
        <v>28197</v>
      </c>
      <c r="H34" s="2">
        <v>1863044038</v>
      </c>
      <c r="I34" s="2">
        <v>358933756</v>
      </c>
    </row>
    <row r="35" spans="1:9">
      <c r="A35" t="s">
        <v>34</v>
      </c>
      <c r="B35" t="s">
        <v>34</v>
      </c>
      <c r="C35" t="s">
        <v>59</v>
      </c>
      <c r="D35">
        <v>1933</v>
      </c>
      <c r="E35" t="s">
        <v>64</v>
      </c>
      <c r="F35" s="11">
        <v>1015</v>
      </c>
      <c r="G35" s="48">
        <v>14251</v>
      </c>
      <c r="H35" s="2">
        <v>1148636109</v>
      </c>
      <c r="I35" s="2">
        <v>295618641</v>
      </c>
    </row>
    <row r="36" spans="1:9">
      <c r="A36" t="s">
        <v>35</v>
      </c>
      <c r="B36" t="s">
        <v>92</v>
      </c>
      <c r="C36" t="s">
        <v>60</v>
      </c>
      <c r="D36" s="13" t="s">
        <v>62</v>
      </c>
      <c r="E36" t="s">
        <v>65</v>
      </c>
      <c r="F36" s="11">
        <v>1397</v>
      </c>
      <c r="G36" s="48">
        <v>749</v>
      </c>
      <c r="H36" s="2">
        <v>38662054</v>
      </c>
      <c r="I36" s="2">
        <v>6988739</v>
      </c>
    </row>
    <row r="37" spans="1:9">
      <c r="A37" t="s">
        <v>36</v>
      </c>
      <c r="B37" t="s">
        <v>36</v>
      </c>
      <c r="C37" t="s">
        <v>59</v>
      </c>
      <c r="D37">
        <v>1931</v>
      </c>
      <c r="E37" t="s">
        <v>64</v>
      </c>
      <c r="F37" s="11">
        <v>20164</v>
      </c>
      <c r="G37" s="48">
        <v>24583</v>
      </c>
      <c r="H37" s="2">
        <v>1601523097</v>
      </c>
      <c r="I37" s="2">
        <v>697614860</v>
      </c>
    </row>
    <row r="38" spans="1:9">
      <c r="A38" t="s">
        <v>37</v>
      </c>
      <c r="B38" t="s">
        <v>37</v>
      </c>
      <c r="C38" t="s">
        <v>59</v>
      </c>
      <c r="D38">
        <v>1933</v>
      </c>
      <c r="E38" t="s">
        <v>64</v>
      </c>
      <c r="F38" s="11">
        <v>4281</v>
      </c>
      <c r="G38" s="48">
        <v>25940</v>
      </c>
      <c r="H38" s="2">
        <v>1614649916</v>
      </c>
      <c r="I38" s="2">
        <v>804752043</v>
      </c>
    </row>
    <row r="39" spans="1:9">
      <c r="A39" t="s">
        <v>38</v>
      </c>
      <c r="B39" t="s">
        <v>38</v>
      </c>
      <c r="C39" t="s">
        <v>59</v>
      </c>
      <c r="D39">
        <v>1931</v>
      </c>
      <c r="E39" t="s">
        <v>64</v>
      </c>
      <c r="F39" s="11">
        <v>91</v>
      </c>
      <c r="G39" s="48">
        <v>39238</v>
      </c>
      <c r="H39" s="2">
        <v>4347251535</v>
      </c>
      <c r="I39" s="2">
        <v>1260453992</v>
      </c>
    </row>
    <row r="40" spans="1:9">
      <c r="A40" t="s">
        <v>39</v>
      </c>
      <c r="B40" t="s">
        <v>93</v>
      </c>
      <c r="C40" t="s">
        <v>60</v>
      </c>
      <c r="D40" s="13" t="s">
        <v>62</v>
      </c>
      <c r="E40" t="s">
        <v>64</v>
      </c>
      <c r="F40" s="11">
        <v>1436</v>
      </c>
      <c r="G40" s="48">
        <v>8419</v>
      </c>
      <c r="H40" s="2">
        <v>588907420</v>
      </c>
      <c r="I40" s="2">
        <v>335229396</v>
      </c>
    </row>
    <row r="41" spans="1:9">
      <c r="A41" t="s">
        <v>40</v>
      </c>
      <c r="B41" t="s">
        <v>40</v>
      </c>
      <c r="C41" t="s">
        <v>60</v>
      </c>
      <c r="D41" s="13" t="s">
        <v>62</v>
      </c>
      <c r="E41" t="s">
        <v>66</v>
      </c>
      <c r="F41" s="11">
        <v>3326</v>
      </c>
      <c r="G41" s="48">
        <v>3642</v>
      </c>
      <c r="H41" s="2">
        <v>246550517</v>
      </c>
      <c r="I41" s="2">
        <v>104012537</v>
      </c>
    </row>
    <row r="42" spans="1:9">
      <c r="A42" t="s">
        <v>41</v>
      </c>
      <c r="B42" t="s">
        <v>94</v>
      </c>
      <c r="C42" t="s">
        <v>59</v>
      </c>
      <c r="D42">
        <v>1933</v>
      </c>
      <c r="E42" t="s">
        <v>64</v>
      </c>
      <c r="F42" s="11">
        <v>531</v>
      </c>
      <c r="G42" s="48">
        <v>8135</v>
      </c>
      <c r="H42" s="2">
        <v>704839721</v>
      </c>
      <c r="I42" s="2">
        <v>309202983</v>
      </c>
    </row>
    <row r="43" spans="1:9">
      <c r="A43" t="s">
        <v>42</v>
      </c>
      <c r="B43" t="s">
        <v>42</v>
      </c>
      <c r="C43" t="s">
        <v>60</v>
      </c>
      <c r="D43" s="13" t="s">
        <v>62</v>
      </c>
      <c r="E43" t="s">
        <v>66</v>
      </c>
      <c r="F43" s="11">
        <v>2745</v>
      </c>
      <c r="G43" s="48">
        <v>5266</v>
      </c>
      <c r="H43" s="2">
        <v>413060446</v>
      </c>
      <c r="I43" s="2">
        <v>124453406</v>
      </c>
    </row>
    <row r="44" spans="1:9">
      <c r="A44" t="s">
        <v>43</v>
      </c>
      <c r="B44" t="s">
        <v>95</v>
      </c>
      <c r="C44" t="s">
        <v>59</v>
      </c>
      <c r="D44">
        <v>1951</v>
      </c>
      <c r="E44" t="s">
        <v>64</v>
      </c>
      <c r="F44" s="11">
        <v>1316</v>
      </c>
      <c r="G44" s="48"/>
      <c r="H44" s="2"/>
      <c r="I44" s="2"/>
    </row>
    <row r="45" spans="1:9">
      <c r="A45" t="s">
        <v>44</v>
      </c>
      <c r="B45" t="s">
        <v>44</v>
      </c>
      <c r="C45" t="s">
        <v>60</v>
      </c>
      <c r="D45" s="13" t="s">
        <v>62</v>
      </c>
      <c r="E45" t="s">
        <v>66</v>
      </c>
      <c r="F45" s="11">
        <v>440</v>
      </c>
      <c r="G45" s="48">
        <v>3133</v>
      </c>
      <c r="H45" s="2">
        <v>248335691</v>
      </c>
      <c r="I45" s="2">
        <v>61154636</v>
      </c>
    </row>
    <row r="46" spans="1:9">
      <c r="A46" t="s">
        <v>45</v>
      </c>
      <c r="B46" t="s">
        <v>96</v>
      </c>
      <c r="C46" t="s">
        <v>60</v>
      </c>
      <c r="D46" s="13" t="s">
        <v>62</v>
      </c>
      <c r="E46" t="s">
        <v>66</v>
      </c>
      <c r="F46" s="11">
        <v>3850</v>
      </c>
      <c r="G46" s="48">
        <v>1972</v>
      </c>
      <c r="H46" s="2">
        <v>120567143</v>
      </c>
      <c r="I46" s="2">
        <v>15295492</v>
      </c>
    </row>
    <row r="47" spans="1:9">
      <c r="A47" t="s">
        <v>46</v>
      </c>
      <c r="B47" t="s">
        <v>97</v>
      </c>
      <c r="C47" t="s">
        <v>60</v>
      </c>
      <c r="D47" s="13" t="s">
        <v>62</v>
      </c>
      <c r="E47" t="s">
        <v>65</v>
      </c>
      <c r="F47" s="11">
        <v>959</v>
      </c>
      <c r="G47" s="48">
        <v>159</v>
      </c>
      <c r="H47" s="2">
        <v>8735379</v>
      </c>
      <c r="I47" s="2">
        <v>2856417</v>
      </c>
    </row>
    <row r="48" spans="1:9">
      <c r="A48" t="s">
        <v>47</v>
      </c>
      <c r="B48" t="s">
        <v>98</v>
      </c>
      <c r="C48" t="s">
        <v>60</v>
      </c>
      <c r="D48" s="13" t="s">
        <v>62</v>
      </c>
      <c r="E48" t="s">
        <v>65</v>
      </c>
      <c r="F48" s="11">
        <v>6318</v>
      </c>
      <c r="G48" s="48">
        <v>816</v>
      </c>
      <c r="H48" s="2">
        <v>34610493</v>
      </c>
      <c r="I48" s="2">
        <v>12600447</v>
      </c>
    </row>
    <row r="49" spans="1:9">
      <c r="A49" t="s">
        <v>48</v>
      </c>
      <c r="B49" t="s">
        <v>99</v>
      </c>
      <c r="C49" t="s">
        <v>60</v>
      </c>
      <c r="D49" s="13" t="s">
        <v>62</v>
      </c>
      <c r="E49" t="s">
        <v>66</v>
      </c>
      <c r="F49" s="14">
        <v>872</v>
      </c>
      <c r="G49" s="48">
        <v>3460</v>
      </c>
      <c r="H49" s="2">
        <v>277226310</v>
      </c>
      <c r="I49" s="2">
        <v>33598140</v>
      </c>
    </row>
    <row r="50" spans="1:9">
      <c r="A50" t="s">
        <v>49</v>
      </c>
      <c r="B50" t="s">
        <v>100</v>
      </c>
      <c r="C50" t="s">
        <v>60</v>
      </c>
      <c r="D50" s="13" t="s">
        <v>62</v>
      </c>
      <c r="E50" t="s">
        <v>66</v>
      </c>
      <c r="F50" s="11">
        <v>1598</v>
      </c>
      <c r="G50" s="48">
        <v>5412</v>
      </c>
      <c r="H50" s="2">
        <v>422039377</v>
      </c>
      <c r="I50" s="2">
        <v>134216486</v>
      </c>
    </row>
    <row r="51" spans="1:9">
      <c r="A51" t="s">
        <v>50</v>
      </c>
      <c r="B51" t="s">
        <v>101</v>
      </c>
      <c r="C51" t="s">
        <v>60</v>
      </c>
      <c r="D51" s="13" t="s">
        <v>62</v>
      </c>
      <c r="E51" t="s">
        <v>66</v>
      </c>
      <c r="F51" s="11">
        <v>1521</v>
      </c>
      <c r="G51" s="48">
        <v>5297</v>
      </c>
      <c r="H51" s="2">
        <v>325519433</v>
      </c>
      <c r="I51" s="2">
        <v>146886517</v>
      </c>
    </row>
    <row r="52" spans="1:9">
      <c r="A52" t="s">
        <v>51</v>
      </c>
      <c r="B52" t="s">
        <v>102</v>
      </c>
      <c r="C52" t="s">
        <v>60</v>
      </c>
      <c r="D52" s="13" t="s">
        <v>62</v>
      </c>
      <c r="E52" t="s">
        <v>65</v>
      </c>
      <c r="F52" s="11">
        <v>607</v>
      </c>
      <c r="G52" s="48">
        <v>1144</v>
      </c>
      <c r="H52" s="2">
        <v>64862831</v>
      </c>
      <c r="I52" s="2">
        <v>20786394</v>
      </c>
    </row>
    <row r="53" spans="1:9">
      <c r="A53" t="s">
        <v>52</v>
      </c>
      <c r="B53" t="s">
        <v>103</v>
      </c>
      <c r="C53" t="s">
        <v>59</v>
      </c>
      <c r="D53">
        <v>1917</v>
      </c>
      <c r="E53" t="s">
        <v>65</v>
      </c>
      <c r="F53" s="11">
        <v>2976</v>
      </c>
      <c r="G53" s="48">
        <v>1034</v>
      </c>
      <c r="H53" s="2">
        <v>43406390</v>
      </c>
      <c r="I53" s="2">
        <v>15495203</v>
      </c>
    </row>
    <row r="54" spans="1:9">
      <c r="A54" t="s">
        <v>53</v>
      </c>
      <c r="B54" t="s">
        <v>104</v>
      </c>
      <c r="C54" t="s">
        <v>60</v>
      </c>
      <c r="D54" s="13" t="s">
        <v>62</v>
      </c>
      <c r="E54" t="s">
        <v>65</v>
      </c>
      <c r="F54" s="11">
        <v>3223</v>
      </c>
      <c r="G54" s="48">
        <v>396</v>
      </c>
      <c r="H54" s="2">
        <v>22415171</v>
      </c>
      <c r="I54" s="2">
        <v>9621634</v>
      </c>
    </row>
    <row r="55" spans="1:9">
      <c r="A55" t="s">
        <v>54</v>
      </c>
      <c r="B55" t="s">
        <v>105</v>
      </c>
      <c r="C55" t="s">
        <v>60</v>
      </c>
      <c r="D55" s="13" t="s">
        <v>62</v>
      </c>
      <c r="E55" t="s">
        <v>66</v>
      </c>
      <c r="F55" s="11">
        <v>4844</v>
      </c>
      <c r="G55" s="48">
        <v>7237</v>
      </c>
      <c r="H55" s="2">
        <v>394668033</v>
      </c>
      <c r="I55" s="2">
        <v>97317506</v>
      </c>
    </row>
    <row r="56" spans="1:9">
      <c r="A56" t="s">
        <v>55</v>
      </c>
      <c r="B56" t="s">
        <v>106</v>
      </c>
      <c r="C56" t="s">
        <v>60</v>
      </c>
      <c r="D56" s="13" t="s">
        <v>62</v>
      </c>
      <c r="E56" t="s">
        <v>65</v>
      </c>
      <c r="F56" s="11">
        <v>2293</v>
      </c>
      <c r="G56" s="48">
        <v>880</v>
      </c>
      <c r="H56" s="2">
        <v>47428331</v>
      </c>
      <c r="I56" s="2">
        <v>14916860</v>
      </c>
    </row>
    <row r="57" spans="1:9">
      <c r="A57" t="s">
        <v>56</v>
      </c>
      <c r="B57" t="s">
        <v>56</v>
      </c>
      <c r="C57" t="s">
        <v>60</v>
      </c>
      <c r="D57" s="13" t="s">
        <v>62</v>
      </c>
      <c r="E57" t="s">
        <v>64</v>
      </c>
      <c r="F57" s="11">
        <v>1864</v>
      </c>
      <c r="G57" s="49">
        <v>11190</v>
      </c>
      <c r="H57" s="2">
        <v>901812186</v>
      </c>
      <c r="I57" s="2">
        <v>318126102</v>
      </c>
    </row>
    <row r="58" spans="1:9">
      <c r="A58" t="s">
        <v>57</v>
      </c>
      <c r="B58" t="s">
        <v>107</v>
      </c>
      <c r="C58" t="s">
        <v>60</v>
      </c>
      <c r="D58" s="13" t="s">
        <v>62</v>
      </c>
      <c r="E58" t="s">
        <v>66</v>
      </c>
      <c r="F58" s="11">
        <v>1034</v>
      </c>
      <c r="G58" s="49">
        <v>2033</v>
      </c>
      <c r="H58" s="2">
        <v>148050491</v>
      </c>
      <c r="I58" s="2">
        <v>22122527</v>
      </c>
    </row>
    <row r="59" spans="1:9">
      <c r="A59" t="s">
        <v>58</v>
      </c>
      <c r="B59" t="s">
        <v>108</v>
      </c>
      <c r="C59" t="s">
        <v>60</v>
      </c>
      <c r="D59" s="13" t="s">
        <v>62</v>
      </c>
      <c r="E59" t="s">
        <v>65</v>
      </c>
      <c r="F59" s="11">
        <v>639</v>
      </c>
      <c r="G59" s="49">
        <v>1024</v>
      </c>
      <c r="H59" s="2">
        <v>61091026</v>
      </c>
      <c r="I59" s="2">
        <v>15960078</v>
      </c>
    </row>
    <row r="60" spans="1:9">
      <c r="G60" s="12"/>
    </row>
    <row r="61" spans="1:9">
      <c r="G61" s="12"/>
    </row>
  </sheetData>
  <hyperlinks>
    <hyperlink ref="G1:I1" r:id="rId1" display="Total Employees (2017)" xr:uid="{00000000-0004-0000-0700-000000000000}"/>
    <hyperlink ref="E1" r:id="rId2" xr:uid="{6859D474-C619-444C-8A76-BD8A0461C4A4}"/>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People</vt:lpstr>
      <vt:lpstr>Taxes</vt:lpstr>
      <vt:lpstr>County Profile</vt:lpstr>
      <vt:lpstr>Caseloads</vt:lpstr>
      <vt:lpstr>Revenue (2020-21)</vt:lpstr>
      <vt:lpstr>Expenditures (2020-21)</vt:lpstr>
      <vt:lpstr>County &amp; Government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Geoffrey Neill</dc:creator>
  <cp:lastModifiedBy>Brian Cote</cp:lastModifiedBy>
  <cp:lastPrinted>2023-11-02T15:20:04Z</cp:lastPrinted>
  <dcterms:created xsi:type="dcterms:W3CDTF">2016-09-06T16:09:45Z</dcterms:created>
  <dcterms:modified xsi:type="dcterms:W3CDTF">2023-11-27T23:55:26Z</dcterms:modified>
</cp:coreProperties>
</file>